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-WXBL746\share\富士通ESPRIMOのDのもの\cba協会HP\#バスケ連盟\社会人\"/>
    </mc:Choice>
  </mc:AlternateContent>
  <xr:revisionPtr revIDLastSave="0" documentId="8_{64F30FD4-A9EE-4CFB-BD6D-462635BDE3C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MEMBER" sheetId="5" r:id="rId1"/>
    <sheet name="SCORE SHEET" sheetId="1" r:id="rId2"/>
    <sheet name="Foul Sheet" sheetId="6" r:id="rId3"/>
    <sheet name="スコアシート記入例" sheetId="7" r:id="rId4"/>
  </sheets>
  <definedNames>
    <definedName name="_xlnm.Print_Area" localSheetId="2">'Foul Sheet'!$A$1:$S$24</definedName>
    <definedName name="_xlnm.Print_Area" localSheetId="1">'SCORE SHEET'!$A$1:$AI$99</definedName>
    <definedName name="全メンバー票">MEMBER!$B$1:$CM$23</definedName>
  </definedNames>
  <calcPr calcId="191029"/>
</workbook>
</file>

<file path=xl/calcChain.xml><?xml version="1.0" encoding="utf-8"?>
<calcChain xmlns="http://schemas.openxmlformats.org/spreadsheetml/2006/main">
  <c r="D37" i="1" l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I3" i="1" l="1"/>
  <c r="C2" i="6" s="1"/>
  <c r="AB1" i="5" l="1"/>
  <c r="AA1" i="5"/>
  <c r="CM1" i="5"/>
  <c r="CL1" i="5"/>
  <c r="CJ1" i="5"/>
  <c r="CI1" i="5"/>
  <c r="CG1" i="5"/>
  <c r="CF1" i="5"/>
  <c r="CD1" i="5"/>
  <c r="CC1" i="5"/>
  <c r="CA1" i="5"/>
  <c r="BZ1" i="5"/>
  <c r="BX1" i="5"/>
  <c r="BW1" i="5"/>
  <c r="BU1" i="5"/>
  <c r="BT1" i="5"/>
  <c r="BR1" i="5"/>
  <c r="BQ1" i="5"/>
  <c r="BO1" i="5"/>
  <c r="BN1" i="5"/>
  <c r="BL1" i="5"/>
  <c r="BK1" i="5"/>
  <c r="BI1" i="5"/>
  <c r="BH1" i="5"/>
  <c r="BF1" i="5"/>
  <c r="BE1" i="5"/>
  <c r="BC1" i="5"/>
  <c r="BB1" i="5"/>
  <c r="AZ1" i="5"/>
  <c r="AY1" i="5"/>
  <c r="AW1" i="5"/>
  <c r="AV1" i="5"/>
  <c r="AT1" i="5"/>
  <c r="AS1" i="5"/>
  <c r="AQ1" i="5"/>
  <c r="AP1" i="5"/>
  <c r="AN1" i="5"/>
  <c r="AM1" i="5"/>
  <c r="AK1" i="5"/>
  <c r="AJ1" i="5"/>
  <c r="AH1" i="5"/>
  <c r="AG1" i="5"/>
  <c r="AE1" i="5"/>
  <c r="AD1" i="5"/>
  <c r="Y1" i="5"/>
  <c r="X1" i="5"/>
  <c r="V1" i="5"/>
  <c r="U1" i="5"/>
  <c r="S1" i="5"/>
  <c r="R1" i="5"/>
  <c r="P1" i="5"/>
  <c r="O1" i="5"/>
  <c r="M1" i="5"/>
  <c r="L1" i="5"/>
  <c r="J1" i="5"/>
  <c r="I1" i="5"/>
  <c r="G1" i="5"/>
  <c r="F1" i="5"/>
  <c r="AQ3" i="1"/>
  <c r="AP3" i="1"/>
  <c r="AQ2" i="1"/>
  <c r="AP2" i="1"/>
  <c r="D1" i="5"/>
  <c r="C1" i="5"/>
  <c r="I39" i="1" l="1"/>
  <c r="E37" i="1"/>
  <c r="I38" i="1"/>
  <c r="I69" i="1"/>
  <c r="I70" i="1"/>
  <c r="E68" i="1"/>
  <c r="D68" i="1"/>
  <c r="B66" i="1"/>
  <c r="C63" i="1"/>
  <c r="D60" i="1"/>
  <c r="B58" i="1"/>
  <c r="C55" i="1"/>
  <c r="D52" i="1"/>
  <c r="C68" i="1"/>
  <c r="D65" i="1"/>
  <c r="B63" i="1"/>
  <c r="C60" i="1"/>
  <c r="D57" i="1"/>
  <c r="B55" i="1"/>
  <c r="C52" i="1"/>
  <c r="B68" i="1"/>
  <c r="C65" i="1"/>
  <c r="D62" i="1"/>
  <c r="B60" i="1"/>
  <c r="C57" i="1"/>
  <c r="D54" i="1"/>
  <c r="B52" i="1"/>
  <c r="D67" i="1"/>
  <c r="B65" i="1"/>
  <c r="C62" i="1"/>
  <c r="D59" i="1"/>
  <c r="B57" i="1"/>
  <c r="C54" i="1"/>
  <c r="D51" i="1"/>
  <c r="C67" i="1"/>
  <c r="D64" i="1"/>
  <c r="B62" i="1"/>
  <c r="C59" i="1"/>
  <c r="D56" i="1"/>
  <c r="B54" i="1"/>
  <c r="C51" i="1"/>
  <c r="B67" i="1"/>
  <c r="C64" i="1"/>
  <c r="D61" i="1"/>
  <c r="B59" i="1"/>
  <c r="C56" i="1"/>
  <c r="D53" i="1"/>
  <c r="B51" i="1"/>
  <c r="D66" i="1"/>
  <c r="B64" i="1"/>
  <c r="C61" i="1"/>
  <c r="D58" i="1"/>
  <c r="B56" i="1"/>
  <c r="C53" i="1"/>
  <c r="C66" i="1"/>
  <c r="D63" i="1"/>
  <c r="B61" i="1"/>
  <c r="C58" i="1"/>
  <c r="D55" i="1"/>
  <c r="B53" i="1"/>
  <c r="W3" i="1"/>
  <c r="M2" i="6" s="1"/>
  <c r="E36" i="1"/>
  <c r="E32" i="1"/>
  <c r="E28" i="1"/>
  <c r="E26" i="1"/>
  <c r="E22" i="1"/>
  <c r="E35" i="1"/>
  <c r="E33" i="1"/>
  <c r="E31" i="1"/>
  <c r="E29" i="1"/>
  <c r="E27" i="1"/>
  <c r="E25" i="1"/>
  <c r="E23" i="1"/>
  <c r="E21" i="1"/>
  <c r="E34" i="1"/>
  <c r="E30" i="1"/>
  <c r="E24" i="1"/>
  <c r="E20" i="1"/>
  <c r="L37" i="1"/>
  <c r="L35" i="1"/>
  <c r="L33" i="1"/>
  <c r="L31" i="1"/>
  <c r="L29" i="1"/>
  <c r="L27" i="1"/>
  <c r="L25" i="1"/>
  <c r="L23" i="1"/>
  <c r="L21" i="1"/>
  <c r="L36" i="1"/>
  <c r="L34" i="1"/>
  <c r="L32" i="1"/>
  <c r="L30" i="1"/>
  <c r="L28" i="1"/>
  <c r="L26" i="1"/>
  <c r="L24" i="1"/>
  <c r="L22" i="1"/>
  <c r="L20" i="1"/>
  <c r="E67" i="1"/>
  <c r="E65" i="1"/>
  <c r="E63" i="1"/>
  <c r="E61" i="1"/>
  <c r="E59" i="1"/>
  <c r="E57" i="1"/>
  <c r="E55" i="1"/>
  <c r="E53" i="1"/>
  <c r="E51" i="1"/>
  <c r="E66" i="1"/>
  <c r="E64" i="1"/>
  <c r="E62" i="1"/>
  <c r="E60" i="1"/>
  <c r="E58" i="1"/>
  <c r="E56" i="1"/>
  <c r="E54" i="1"/>
  <c r="E52" i="1"/>
  <c r="L68" i="1"/>
  <c r="L66" i="1"/>
  <c r="L64" i="1"/>
  <c r="L62" i="1"/>
  <c r="L60" i="1"/>
  <c r="L58" i="1"/>
  <c r="L56" i="1"/>
  <c r="L54" i="1"/>
  <c r="L52" i="1"/>
  <c r="L67" i="1"/>
  <c r="L65" i="1"/>
  <c r="L63" i="1"/>
  <c r="L61" i="1"/>
  <c r="L59" i="1"/>
  <c r="L57" i="1"/>
  <c r="L55" i="1"/>
  <c r="L53" i="1"/>
  <c r="L51" i="1"/>
  <c r="E9" i="1" l="1"/>
  <c r="E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FJ-USER</author>
  </authors>
  <commentList>
    <comment ref="T101" authorId="0" shapeId="0" xr:uid="{00000000-0006-0000-0100-000001000000}">
      <text>
        <r>
          <rPr>
            <sz val="9"/>
            <color indexed="81"/>
            <rFont val="ＭＳ Ｐゴシック"/>
            <family val="3"/>
            <charset val="128"/>
          </rPr>
          <t>ここに入力すると上に反映されます。
罫線・図形もOK</t>
        </r>
      </text>
    </comment>
  </commentList>
</comments>
</file>

<file path=xl/sharedStrings.xml><?xml version="1.0" encoding="utf-8"?>
<sst xmlns="http://schemas.openxmlformats.org/spreadsheetml/2006/main" count="231" uniqueCount="104">
  <si>
    <t>チームA：</t>
    <phoneticPr fontId="1"/>
  </si>
  <si>
    <t>大会名</t>
    <rPh sb="0" eb="2">
      <t>タイカイ</t>
    </rPh>
    <rPh sb="2" eb="3">
      <t>メイ</t>
    </rPh>
    <phoneticPr fontId="1"/>
  </si>
  <si>
    <t>4P</t>
    <phoneticPr fontId="1"/>
  </si>
  <si>
    <t>日付</t>
    <rPh sb="0" eb="2">
      <t>ヒヅケ</t>
    </rPh>
    <phoneticPr fontId="1"/>
  </si>
  <si>
    <t>Date</t>
    <phoneticPr fontId="1"/>
  </si>
  <si>
    <t>Team A</t>
    <phoneticPr fontId="1"/>
  </si>
  <si>
    <t>A</t>
    <phoneticPr fontId="1"/>
  </si>
  <si>
    <t>B</t>
    <phoneticPr fontId="1"/>
  </si>
  <si>
    <t>場所</t>
    <rPh sb="0" eb="2">
      <t>バショ</t>
    </rPh>
    <phoneticPr fontId="1"/>
  </si>
  <si>
    <t>Team A</t>
    <phoneticPr fontId="1"/>
  </si>
  <si>
    <t>Competition</t>
    <phoneticPr fontId="1"/>
  </si>
  <si>
    <t>Place</t>
    <phoneticPr fontId="1"/>
  </si>
  <si>
    <t>ランニング・スコア　RUNNING SCORE</t>
    <phoneticPr fontId="1"/>
  </si>
  <si>
    <t>時間</t>
    <rPh sb="0" eb="2">
      <t>ジカン</t>
    </rPh>
    <phoneticPr fontId="1"/>
  </si>
  <si>
    <t>Time</t>
    <phoneticPr fontId="1"/>
  </si>
  <si>
    <t>チームB：</t>
    <phoneticPr fontId="1"/>
  </si>
  <si>
    <t>Team B</t>
    <phoneticPr fontId="1"/>
  </si>
  <si>
    <t>No.</t>
    <phoneticPr fontId="1"/>
  </si>
  <si>
    <t>Team B</t>
    <phoneticPr fontId="1"/>
  </si>
  <si>
    <t>Game No.</t>
    <phoneticPr fontId="1"/>
  </si>
  <si>
    <t>開始時間</t>
    <rPh sb="0" eb="2">
      <t>カイシ</t>
    </rPh>
    <rPh sb="2" eb="4">
      <t>ジカン</t>
    </rPh>
    <phoneticPr fontId="1"/>
  </si>
  <si>
    <t>終了時間</t>
    <rPh sb="0" eb="2">
      <t>シュウリョウ</t>
    </rPh>
    <rPh sb="2" eb="4">
      <t>ジカン</t>
    </rPh>
    <phoneticPr fontId="1"/>
  </si>
  <si>
    <t>：</t>
    <phoneticPr fontId="1"/>
  </si>
  <si>
    <t>チーム名</t>
    <rPh sb="3" eb="4">
      <t>メイ</t>
    </rPh>
    <phoneticPr fontId="1"/>
  </si>
  <si>
    <t>選手氏名</t>
    <rPh sb="0" eb="2">
      <t>センシュ</t>
    </rPh>
    <rPh sb="2" eb="4">
      <t>シメイ</t>
    </rPh>
    <phoneticPr fontId="1"/>
  </si>
  <si>
    <t>タイムアウト</t>
    <phoneticPr fontId="1"/>
  </si>
  <si>
    <t>Time-outs</t>
    <phoneticPr fontId="1"/>
  </si>
  <si>
    <t>Licence
no.</t>
    <phoneticPr fontId="1"/>
  </si>
  <si>
    <t>②</t>
    <phoneticPr fontId="1"/>
  </si>
  <si>
    <t>④</t>
    <phoneticPr fontId="1"/>
  </si>
  <si>
    <t>①</t>
    <phoneticPr fontId="1"/>
  </si>
  <si>
    <t>③</t>
    <phoneticPr fontId="1"/>
  </si>
  <si>
    <t>チームA</t>
    <phoneticPr fontId="1"/>
  </si>
  <si>
    <t>Player</t>
    <phoneticPr fontId="1"/>
  </si>
  <si>
    <t>in</t>
    <phoneticPr fontId="1"/>
  </si>
  <si>
    <t>チームB</t>
    <phoneticPr fontId="1"/>
  </si>
  <si>
    <t>SCORE SHEET</t>
    <phoneticPr fontId="1"/>
  </si>
  <si>
    <t>スコア</t>
    <phoneticPr fontId="1"/>
  </si>
  <si>
    <t>score</t>
    <phoneticPr fontId="1"/>
  </si>
  <si>
    <t>第1クォーター</t>
    <rPh sb="0" eb="1">
      <t>ダイ</t>
    </rPh>
    <phoneticPr fontId="1"/>
  </si>
  <si>
    <t>Quarter 1</t>
    <phoneticPr fontId="1"/>
  </si>
  <si>
    <t>第2クォーター</t>
    <rPh sb="0" eb="1">
      <t>ダイ</t>
    </rPh>
    <phoneticPr fontId="1"/>
  </si>
  <si>
    <t>Quarter 2</t>
    <phoneticPr fontId="1"/>
  </si>
  <si>
    <t>第3クォーター</t>
    <rPh sb="0" eb="1">
      <t>ダイ</t>
    </rPh>
    <phoneticPr fontId="1"/>
  </si>
  <si>
    <t>Quarter 3</t>
    <phoneticPr fontId="1"/>
  </si>
  <si>
    <t>Quarter 4</t>
    <phoneticPr fontId="1"/>
  </si>
  <si>
    <t>オーバータイム</t>
    <phoneticPr fontId="1"/>
  </si>
  <si>
    <t>第4クォーター</t>
    <phoneticPr fontId="1"/>
  </si>
  <si>
    <t>勝者チーム</t>
    <rPh sb="0" eb="2">
      <t>ショウシャ</t>
    </rPh>
    <phoneticPr fontId="1"/>
  </si>
  <si>
    <t>Overtimes</t>
    <phoneticPr fontId="1"/>
  </si>
  <si>
    <t>A</t>
    <phoneticPr fontId="1"/>
  </si>
  <si>
    <t>B</t>
    <phoneticPr fontId="1"/>
  </si>
  <si>
    <t>－</t>
    <phoneticPr fontId="1"/>
  </si>
  <si>
    <t>クルーチーフ</t>
    <phoneticPr fontId="1"/>
  </si>
  <si>
    <t>Crew Chief</t>
    <phoneticPr fontId="1"/>
  </si>
  <si>
    <t>1stアンパイア</t>
    <phoneticPr fontId="1"/>
  </si>
  <si>
    <t>Umpire 1</t>
    <phoneticPr fontId="1"/>
  </si>
  <si>
    <t>2ndアンパイア</t>
    <phoneticPr fontId="1"/>
  </si>
  <si>
    <t>Umpire 2</t>
    <phoneticPr fontId="1"/>
  </si>
  <si>
    <r>
      <t>チームファウル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Team Fouls</t>
    </r>
    <phoneticPr fontId="1"/>
  </si>
  <si>
    <r>
      <t>選手氏名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Players</t>
    </r>
    <rPh sb="0" eb="2">
      <t>センシュ</t>
    </rPh>
    <rPh sb="2" eb="4">
      <t>シメイ</t>
    </rPh>
    <phoneticPr fontId="1"/>
  </si>
  <si>
    <r>
      <t>ファウル</t>
    </r>
    <r>
      <rPr>
        <sz val="6"/>
        <rFont val="ＭＳ Ｐ明朝"/>
        <family val="1"/>
        <charset val="128"/>
      </rPr>
      <t>　</t>
    </r>
    <r>
      <rPr>
        <sz val="5"/>
        <rFont val="ＭＳ Ｐ明朝"/>
        <family val="1"/>
        <charset val="128"/>
      </rPr>
      <t>Fouls</t>
    </r>
    <phoneticPr fontId="1"/>
  </si>
  <si>
    <r>
      <t>コーチ</t>
    </r>
    <r>
      <rPr>
        <sz val="5"/>
        <rFont val="ＭＳ Ｐ明朝"/>
        <family val="1"/>
        <charset val="128"/>
      </rPr>
      <t>　Coach</t>
    </r>
    <phoneticPr fontId="1"/>
  </si>
  <si>
    <r>
      <t>A.コーチ</t>
    </r>
    <r>
      <rPr>
        <sz val="5"/>
        <rFont val="ＭＳ Ｐ明朝"/>
        <family val="1"/>
        <charset val="128"/>
      </rPr>
      <t>　A.Coach</t>
    </r>
    <phoneticPr fontId="1"/>
  </si>
  <si>
    <r>
      <t xml:space="preserve">スコアラー </t>
    </r>
    <r>
      <rPr>
        <sz val="5"/>
        <rFont val="ＭＳ Ｐ明朝"/>
        <family val="1"/>
        <charset val="128"/>
      </rPr>
      <t>Scorer</t>
    </r>
    <phoneticPr fontId="1"/>
  </si>
  <si>
    <r>
      <t>A.スコアラー</t>
    </r>
    <r>
      <rPr>
        <sz val="5"/>
        <rFont val="ＭＳ Ｐ明朝"/>
        <family val="1"/>
        <charset val="128"/>
      </rPr>
      <t xml:space="preserve"> A.Scorer</t>
    </r>
    <phoneticPr fontId="1"/>
  </si>
  <si>
    <r>
      <t>タイマー</t>
    </r>
    <r>
      <rPr>
        <sz val="5"/>
        <rFont val="ＭＳ Ｐ明朝"/>
        <family val="1"/>
        <charset val="128"/>
      </rPr>
      <t xml:space="preserve"> Timer</t>
    </r>
    <phoneticPr fontId="1"/>
  </si>
  <si>
    <r>
      <t>ショットクロックオペレイター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S.C.Operator</t>
    </r>
    <phoneticPr fontId="1"/>
  </si>
  <si>
    <t>クルーチーフ</t>
    <phoneticPr fontId="1"/>
  </si>
  <si>
    <t>1st アンパイア</t>
    <phoneticPr fontId="1"/>
  </si>
  <si>
    <t>2nd アンパイア</t>
    <phoneticPr fontId="1"/>
  </si>
  <si>
    <t>Umpire 2</t>
    <phoneticPr fontId="1"/>
  </si>
  <si>
    <t>最終スコア</t>
    <rPh sb="0" eb="2">
      <t>サイシュウ</t>
    </rPh>
    <phoneticPr fontId="1"/>
  </si>
  <si>
    <t>Final Score</t>
    <phoneticPr fontId="1"/>
  </si>
  <si>
    <t>Name of Wining Team</t>
    <phoneticPr fontId="1"/>
  </si>
  <si>
    <r>
      <t xml:space="preserve">試合終了時間
</t>
    </r>
    <r>
      <rPr>
        <sz val="5"/>
        <rFont val="ＭＳ Ｐ明朝"/>
        <family val="1"/>
        <charset val="128"/>
      </rPr>
      <t>Game ended at (hh:mm)</t>
    </r>
    <rPh sb="0" eb="2">
      <t>シアイ</t>
    </rPh>
    <rPh sb="2" eb="4">
      <t>シュウリョウ</t>
    </rPh>
    <rPh sb="4" eb="6">
      <t>ジカン</t>
    </rPh>
    <phoneticPr fontId="1"/>
  </si>
  <si>
    <r>
      <t>クォーター</t>
    </r>
    <r>
      <rPr>
        <sz val="5"/>
        <rFont val="ＭＳ Ｐ明朝"/>
        <family val="1"/>
        <charset val="128"/>
      </rPr>
      <t xml:space="preserve"> Quarter</t>
    </r>
    <phoneticPr fontId="1"/>
  </si>
  <si>
    <r>
      <t xml:space="preserve">オーバータイム </t>
    </r>
    <r>
      <rPr>
        <sz val="5"/>
        <rFont val="ＭＳ Ｐ明朝"/>
        <family val="1"/>
        <charset val="128"/>
      </rPr>
      <t>Overtimes</t>
    </r>
    <phoneticPr fontId="1"/>
  </si>
  <si>
    <t>チーム番号</t>
    <rPh sb="3" eb="5">
      <t>バンゴウ</t>
    </rPh>
    <phoneticPr fontId="1"/>
  </si>
  <si>
    <t>選手NO</t>
    <rPh sb="0" eb="2">
      <t>センシュ</t>
    </rPh>
    <phoneticPr fontId="1"/>
  </si>
  <si>
    <t>Licence</t>
    <phoneticPr fontId="1"/>
  </si>
  <si>
    <t>No</t>
    <phoneticPr fontId="1"/>
  </si>
  <si>
    <t>チームA</t>
    <phoneticPr fontId="1"/>
  </si>
  <si>
    <t>チームB</t>
    <phoneticPr fontId="1"/>
  </si>
  <si>
    <t>ファウルシート</t>
    <phoneticPr fontId="1"/>
  </si>
  <si>
    <r>
      <rPr>
        <sz val="20"/>
        <rFont val="Meiryo UI"/>
        <family val="3"/>
        <charset val="128"/>
      </rPr>
      <t>A</t>
    </r>
    <r>
      <rPr>
        <sz val="11"/>
        <rFont val="Meiryo UI"/>
        <family val="3"/>
        <charset val="128"/>
      </rPr>
      <t>チーム</t>
    </r>
    <phoneticPr fontId="1"/>
  </si>
  <si>
    <r>
      <rPr>
        <sz val="20"/>
        <rFont val="Meiryo UI"/>
        <family val="3"/>
        <charset val="128"/>
      </rPr>
      <t>B</t>
    </r>
    <r>
      <rPr>
        <sz val="11"/>
        <rFont val="Meiryo UI"/>
        <family val="3"/>
        <charset val="128"/>
      </rPr>
      <t>チーム</t>
    </r>
    <phoneticPr fontId="1"/>
  </si>
  <si>
    <t>No.</t>
    <phoneticPr fontId="1"/>
  </si>
  <si>
    <t>ファウル</t>
    <phoneticPr fontId="1"/>
  </si>
  <si>
    <t>チーム
ファウル</t>
    <phoneticPr fontId="1"/>
  </si>
  <si>
    <t>No.</t>
    <phoneticPr fontId="1"/>
  </si>
  <si>
    <t>ファウル</t>
    <phoneticPr fontId="1"/>
  </si>
  <si>
    <t>チーム
ファウル</t>
    <phoneticPr fontId="1"/>
  </si>
  <si>
    <t>1P</t>
    <phoneticPr fontId="1"/>
  </si>
  <si>
    <t>2P</t>
    <phoneticPr fontId="1"/>
  </si>
  <si>
    <t>1P</t>
    <phoneticPr fontId="1"/>
  </si>
  <si>
    <t>2P</t>
    <phoneticPr fontId="1"/>
  </si>
  <si>
    <t>3P</t>
    <phoneticPr fontId="1"/>
  </si>
  <si>
    <t>4P</t>
    <phoneticPr fontId="1"/>
  </si>
  <si>
    <t>3P</t>
    <phoneticPr fontId="1"/>
  </si>
  <si>
    <t>注：第１・３ピリオド赤色ペン　第２・４ピリオド黒色ペンで色分け（２色原則）</t>
    <rPh sb="0" eb="1">
      <t>チュウ</t>
    </rPh>
    <rPh sb="2" eb="3">
      <t>ダイ</t>
    </rPh>
    <rPh sb="10" eb="12">
      <t>アカイロ</t>
    </rPh>
    <rPh sb="15" eb="16">
      <t>ダイ</t>
    </rPh>
    <rPh sb="23" eb="25">
      <t>クロイロ</t>
    </rPh>
    <rPh sb="28" eb="30">
      <t>イロワ</t>
    </rPh>
    <rPh sb="33" eb="34">
      <t>ショク</t>
    </rPh>
    <rPh sb="34" eb="36">
      <t>ゲンソク</t>
    </rPh>
    <phoneticPr fontId="1"/>
  </si>
  <si>
    <t/>
  </si>
  <si>
    <t>コーチ</t>
    <phoneticPr fontId="1"/>
  </si>
  <si>
    <t>Ａコーチ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</si>
</sst>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Arial Black"/>
      <family val="2"/>
    </font>
    <font>
      <sz val="9"/>
      <color indexed="81"/>
      <name val="ＭＳ Ｐゴシック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sz val="10"/>
      <color theme="0"/>
      <name val="ＭＳ Ｐ明朝"/>
      <family val="1"/>
      <charset val="128"/>
    </font>
    <font>
      <sz val="11"/>
      <name val="ＭＳ Ｐ明朝"/>
      <family val="1"/>
      <charset val="128"/>
    </font>
    <font>
      <b/>
      <sz val="10"/>
      <name val="ＭＳ Ｐ明朝"/>
      <family val="1"/>
      <charset val="128"/>
    </font>
    <font>
      <sz val="6"/>
      <name val="ＭＳ Ｐ明朝"/>
      <family val="1"/>
      <charset val="128"/>
    </font>
    <font>
      <b/>
      <u/>
      <sz val="10"/>
      <name val="Meiryo UI"/>
      <family val="3"/>
      <charset val="128"/>
    </font>
    <font>
      <u/>
      <sz val="12"/>
      <name val="Meiryo UI"/>
      <family val="3"/>
      <charset val="128"/>
    </font>
    <font>
      <sz val="7.5"/>
      <name val="ＭＳ Ｐ明朝"/>
      <family val="1"/>
      <charset val="128"/>
    </font>
    <font>
      <sz val="5"/>
      <name val="ＭＳ Ｐ明朝"/>
      <family val="1"/>
      <charset val="128"/>
    </font>
    <font>
      <sz val="7"/>
      <name val="ＭＳ Ｐ明朝"/>
      <family val="1"/>
      <charset val="128"/>
    </font>
    <font>
      <sz val="8"/>
      <name val="Meiryo UI"/>
      <family val="3"/>
      <charset val="128"/>
    </font>
    <font>
      <sz val="16"/>
      <name val="ＭＳ Ｐゴシック"/>
      <family val="3"/>
      <charset val="128"/>
    </font>
    <font>
      <sz val="11"/>
      <name val="Meiryo UI"/>
      <family val="3"/>
      <charset val="128"/>
    </font>
    <font>
      <b/>
      <sz val="16"/>
      <name val="HG丸ｺﾞｼｯｸM-PRO"/>
      <family val="3"/>
      <charset val="128"/>
    </font>
    <font>
      <sz val="20"/>
      <name val="Meiryo UI"/>
      <family val="3"/>
      <charset val="128"/>
    </font>
    <font>
      <sz val="16"/>
      <name val="Meiryo UI"/>
      <family val="3"/>
      <charset val="128"/>
    </font>
    <font>
      <u/>
      <sz val="11"/>
      <name val="Meiryo UI"/>
      <family val="3"/>
      <charset val="128"/>
    </font>
    <font>
      <u/>
      <sz val="16"/>
      <name val="Meiryo UI"/>
      <family val="3"/>
      <charset val="128"/>
    </font>
    <font>
      <sz val="12"/>
      <name val="Meiryo UI"/>
      <family val="3"/>
      <charset val="128"/>
    </font>
    <font>
      <b/>
      <sz val="12"/>
      <name val="Meiryo UI"/>
      <family val="3"/>
      <charset val="128"/>
    </font>
    <font>
      <u val="double"/>
      <sz val="12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9" fillId="0" borderId="0">
      <alignment vertical="center"/>
    </xf>
  </cellStyleXfs>
  <cellXfs count="278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3" fillId="0" borderId="0" xfId="0" applyFont="1" applyBorder="1" applyAlignment="1">
      <alignment vertical="top" shrinkToFit="1"/>
    </xf>
    <xf numFmtId="0" fontId="8" fillId="0" borderId="0" xfId="0" applyFont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 shrinkToFit="1"/>
    </xf>
    <xf numFmtId="0" fontId="4" fillId="0" borderId="11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2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4" fillId="0" borderId="22" xfId="0" applyFont="1" applyBorder="1" applyAlignment="1">
      <alignment vertical="center" shrinkToFit="1"/>
    </xf>
    <xf numFmtId="0" fontId="3" fillId="0" borderId="21" xfId="0" applyFont="1" applyBorder="1" applyAlignment="1">
      <alignment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/>
    </xf>
    <xf numFmtId="0" fontId="3" fillId="0" borderId="26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0" fontId="3" fillId="0" borderId="36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0" fontId="3" fillId="0" borderId="39" xfId="0" applyFont="1" applyBorder="1" applyAlignment="1">
      <alignment horizontal="center" vertical="center" shrinkToFit="1"/>
    </xf>
    <xf numFmtId="0" fontId="3" fillId="0" borderId="40" xfId="0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center" vertical="center" shrinkToFit="1"/>
    </xf>
    <xf numFmtId="0" fontId="3" fillId="0" borderId="45" xfId="0" applyFont="1" applyBorder="1" applyAlignment="1">
      <alignment horizontal="center" vertical="center" shrinkToFit="1"/>
    </xf>
    <xf numFmtId="0" fontId="3" fillId="0" borderId="49" xfId="0" applyFont="1" applyBorder="1" applyAlignment="1">
      <alignment horizontal="center" vertical="center" shrinkToFit="1"/>
    </xf>
    <xf numFmtId="0" fontId="3" fillId="0" borderId="50" xfId="0" applyFont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12" fillId="0" borderId="0" xfId="0" applyFont="1" applyBorder="1" applyAlignment="1">
      <alignment vertical="top"/>
    </xf>
    <xf numFmtId="0" fontId="12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vertical="center" shrinkToFit="1"/>
    </xf>
    <xf numFmtId="0" fontId="3" fillId="0" borderId="12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left" vertical="center" indent="1"/>
    </xf>
    <xf numFmtId="0" fontId="3" fillId="0" borderId="14" xfId="0" applyFont="1" applyBorder="1" applyAlignment="1">
      <alignment horizontal="center" vertical="center"/>
    </xf>
    <xf numFmtId="0" fontId="4" fillId="0" borderId="0" xfId="0" applyFont="1" applyBorder="1" applyAlignment="1"/>
    <xf numFmtId="0" fontId="3" fillId="0" borderId="0" xfId="0" applyFont="1" applyBorder="1" applyAlignment="1"/>
    <xf numFmtId="0" fontId="15" fillId="0" borderId="12" xfId="0" applyFont="1" applyBorder="1" applyAlignment="1"/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1" xfId="0" applyFont="1" applyBorder="1" applyAlignment="1">
      <alignment horizontal="center" vertical="center" shrinkToFit="1"/>
    </xf>
    <xf numFmtId="0" fontId="16" fillId="0" borderId="14" xfId="0" applyFont="1" applyFill="1" applyBorder="1" applyAlignment="1">
      <alignment horizontal="left" vertical="center" indent="1"/>
    </xf>
    <xf numFmtId="0" fontId="17" fillId="0" borderId="0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3" fillId="0" borderId="43" xfId="0" applyFont="1" applyBorder="1" applyAlignment="1">
      <alignment horizontal="center" vertical="center" shrinkToFit="1"/>
    </xf>
    <xf numFmtId="0" fontId="3" fillId="0" borderId="30" xfId="0" applyFont="1" applyBorder="1" applyAlignment="1">
      <alignment horizontal="center" vertical="center" shrinkToFit="1"/>
    </xf>
    <xf numFmtId="0" fontId="8" fillId="0" borderId="62" xfId="0" applyFont="1" applyBorder="1" applyAlignment="1">
      <alignment horizontal="center" vertical="center" shrinkToFit="1"/>
    </xf>
    <xf numFmtId="0" fontId="8" fillId="0" borderId="63" xfId="0" applyFont="1" applyBorder="1" applyAlignment="1">
      <alignment horizontal="center"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65" xfId="0" applyFont="1" applyBorder="1" applyAlignment="1">
      <alignment horizontal="center" vertical="center" shrinkToFit="1"/>
    </xf>
    <xf numFmtId="0" fontId="3" fillId="0" borderId="62" xfId="0" applyFont="1" applyBorder="1" applyAlignment="1">
      <alignment horizontal="center" vertical="center" shrinkToFit="1"/>
    </xf>
    <xf numFmtId="0" fontId="3" fillId="0" borderId="63" xfId="0" applyFont="1" applyBorder="1" applyAlignment="1">
      <alignment horizontal="center" vertical="center" shrinkToFit="1"/>
    </xf>
    <xf numFmtId="0" fontId="3" fillId="0" borderId="66" xfId="0" applyFont="1" applyBorder="1" applyAlignment="1">
      <alignment horizontal="center" vertical="center" shrinkToFit="1"/>
    </xf>
    <xf numFmtId="0" fontId="3" fillId="0" borderId="67" xfId="0" applyFont="1" applyBorder="1" applyAlignment="1">
      <alignment horizontal="center" vertical="center" shrinkToFit="1"/>
    </xf>
    <xf numFmtId="0" fontId="3" fillId="0" borderId="6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 shrinkToFit="1"/>
    </xf>
    <xf numFmtId="0" fontId="3" fillId="0" borderId="69" xfId="0" applyFont="1" applyBorder="1" applyAlignment="1">
      <alignment horizontal="center" vertical="center" shrinkToFit="1"/>
    </xf>
    <xf numFmtId="0" fontId="2" fillId="0" borderId="40" xfId="0" applyFont="1" applyBorder="1" applyAlignment="1">
      <alignment horizontal="center" vertical="center" shrinkToFit="1"/>
    </xf>
    <xf numFmtId="0" fontId="2" fillId="3" borderId="40" xfId="0" applyFont="1" applyFill="1" applyBorder="1" applyAlignment="1">
      <alignment horizontal="center" vertical="center" shrinkToFit="1"/>
    </xf>
    <xf numFmtId="0" fontId="3" fillId="0" borderId="70" xfId="0" applyFont="1" applyBorder="1" applyAlignment="1">
      <alignment horizontal="center" vertical="center" shrinkToFit="1"/>
    </xf>
    <xf numFmtId="0" fontId="3" fillId="0" borderId="71" xfId="0" applyFont="1" applyBorder="1" applyAlignment="1">
      <alignment horizontal="center" vertical="center" shrinkToFit="1"/>
    </xf>
    <xf numFmtId="0" fontId="3" fillId="0" borderId="72" xfId="0" applyFont="1" applyBorder="1" applyAlignment="1">
      <alignment horizontal="center" vertical="center" shrinkToFit="1"/>
    </xf>
    <xf numFmtId="0" fontId="3" fillId="0" borderId="73" xfId="0" applyFont="1" applyBorder="1" applyAlignment="1">
      <alignment horizontal="center" vertical="center" shrinkToFit="1"/>
    </xf>
    <xf numFmtId="0" fontId="2" fillId="0" borderId="47" xfId="0" applyFont="1" applyBorder="1" applyAlignment="1">
      <alignment horizontal="center" vertical="center" shrinkToFit="1"/>
    </xf>
    <xf numFmtId="0" fontId="2" fillId="3" borderId="47" xfId="0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74" xfId="0" applyFont="1" applyBorder="1" applyAlignment="1">
      <alignment horizontal="center" vertical="center" shrinkToFit="1"/>
    </xf>
    <xf numFmtId="0" fontId="3" fillId="0" borderId="75" xfId="0" applyFont="1" applyBorder="1" applyAlignment="1">
      <alignment horizontal="center" vertical="center" shrinkToFit="1"/>
    </xf>
    <xf numFmtId="0" fontId="3" fillId="0" borderId="51" xfId="0" applyFont="1" applyBorder="1" applyAlignment="1">
      <alignment horizontal="center" vertical="center" shrinkToFit="1"/>
    </xf>
    <xf numFmtId="0" fontId="0" fillId="4" borderId="0" xfId="0" applyFill="1">
      <alignment vertical="center"/>
    </xf>
    <xf numFmtId="0" fontId="0" fillId="0" borderId="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>
      <alignment vertical="center"/>
    </xf>
    <xf numFmtId="0" fontId="0" fillId="4" borderId="0" xfId="0" applyFill="1" applyBorder="1">
      <alignment vertical="center"/>
    </xf>
    <xf numFmtId="0" fontId="0" fillId="4" borderId="8" xfId="0" applyFill="1" applyBorder="1">
      <alignment vertical="center"/>
    </xf>
    <xf numFmtId="0" fontId="11" fillId="0" borderId="0" xfId="0" applyFont="1" applyAlignme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0" borderId="2" xfId="0" applyFont="1" applyBorder="1" applyAlignment="1"/>
    <xf numFmtId="0" fontId="24" fillId="0" borderId="0" xfId="0" applyFont="1" applyAlignment="1"/>
    <xf numFmtId="0" fontId="20" fillId="0" borderId="0" xfId="0" applyFont="1" applyAlignment="1"/>
    <xf numFmtId="0" fontId="25" fillId="0" borderId="0" xfId="0" applyFont="1" applyAlignment="1"/>
    <xf numFmtId="0" fontId="26" fillId="0" borderId="0" xfId="0" applyFont="1">
      <alignment vertical="center"/>
    </xf>
    <xf numFmtId="0" fontId="26" fillId="0" borderId="6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68" xfId="0" applyFont="1" applyBorder="1">
      <alignment vertical="center"/>
    </xf>
    <xf numFmtId="0" fontId="26" fillId="0" borderId="19" xfId="0" applyFont="1" applyBorder="1">
      <alignment vertical="center"/>
    </xf>
    <xf numFmtId="0" fontId="27" fillId="0" borderId="41" xfId="0" applyFont="1" applyBorder="1" applyAlignment="1">
      <alignment horizontal="center" vertical="center"/>
    </xf>
    <xf numFmtId="0" fontId="27" fillId="0" borderId="67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6" fillId="0" borderId="73" xfId="0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67" xfId="0" applyFont="1" applyBorder="1">
      <alignment vertical="center"/>
    </xf>
    <xf numFmtId="0" fontId="26" fillId="0" borderId="40" xfId="0" applyFont="1" applyBorder="1">
      <alignment vertical="center"/>
    </xf>
    <xf numFmtId="0" fontId="28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8" fillId="0" borderId="0" xfId="0" applyNumberFormat="1" applyFont="1" applyAlignment="1">
      <alignment horizontal="right" vertical="center"/>
    </xf>
    <xf numFmtId="0" fontId="23" fillId="0" borderId="0" xfId="0" applyFont="1" applyBorder="1" applyAlignment="1"/>
    <xf numFmtId="0" fontId="27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49" fontId="0" fillId="0" borderId="8" xfId="0" applyNumberFormat="1" applyFill="1" applyBorder="1">
      <alignment vertical="center"/>
    </xf>
    <xf numFmtId="49" fontId="0" fillId="0" borderId="9" xfId="0" applyNumberFormat="1" applyFill="1" applyBorder="1">
      <alignment vertical="center"/>
    </xf>
    <xf numFmtId="49" fontId="0" fillId="0" borderId="5" xfId="0" applyNumberFormat="1" applyFill="1" applyBorder="1">
      <alignment vertical="center"/>
    </xf>
    <xf numFmtId="49" fontId="0" fillId="0" borderId="0" xfId="0" applyNumberFormat="1" applyFill="1" applyBorder="1">
      <alignment vertical="center"/>
    </xf>
    <xf numFmtId="49" fontId="0" fillId="0" borderId="3" xfId="0" applyNumberFormat="1" applyFill="1" applyBorder="1">
      <alignment vertical="center"/>
    </xf>
    <xf numFmtId="49" fontId="0" fillId="0" borderId="2" xfId="0" applyNumberFormat="1" applyFill="1" applyBorder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1" xfId="0" applyFont="1" applyBorder="1" applyAlignment="1"/>
    <xf numFmtId="0" fontId="4" fillId="0" borderId="12" xfId="0" applyFont="1" applyBorder="1" applyAlignment="1"/>
    <xf numFmtId="0" fontId="16" fillId="0" borderId="14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8" fillId="0" borderId="12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wrapText="1" shrinkToFit="1"/>
    </xf>
    <xf numFmtId="0" fontId="8" fillId="0" borderId="2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0" fontId="8" fillId="0" borderId="59" xfId="0" applyFont="1" applyBorder="1" applyAlignment="1">
      <alignment horizontal="left" vertical="center" indent="1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 wrapText="1" shrinkToFit="1"/>
    </xf>
    <xf numFmtId="0" fontId="16" fillId="0" borderId="38" xfId="0" applyFont="1" applyBorder="1" applyAlignment="1">
      <alignment horizontal="center" vertical="center" shrinkToFit="1"/>
    </xf>
    <xf numFmtId="0" fontId="16" fillId="0" borderId="19" xfId="0" applyFont="1" applyBorder="1" applyAlignment="1">
      <alignment horizontal="center" vertical="center" shrinkToFit="1"/>
    </xf>
    <xf numFmtId="0" fontId="3" fillId="2" borderId="32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2" borderId="78" xfId="0" applyFont="1" applyFill="1" applyBorder="1" applyAlignment="1">
      <alignment horizontal="center" vertical="center"/>
    </xf>
    <xf numFmtId="0" fontId="3" fillId="2" borderId="79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4" fillId="0" borderId="25" xfId="0" applyFont="1" applyBorder="1" applyAlignment="1">
      <alignment horizontal="center" vertical="center" shrinkToFit="1"/>
    </xf>
    <xf numFmtId="0" fontId="4" fillId="0" borderId="20" xfId="0" applyFont="1" applyBorder="1" applyAlignment="1">
      <alignment horizontal="center" vertical="center" shrinkToFit="1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7" xfId="0" applyFont="1" applyBorder="1" applyAlignment="1">
      <alignment vertical="center" shrinkToFit="1"/>
    </xf>
    <xf numFmtId="0" fontId="4" fillId="0" borderId="28" xfId="0" applyFont="1" applyBorder="1" applyAlignment="1">
      <alignment vertical="center" shrinkToFit="1"/>
    </xf>
    <xf numFmtId="0" fontId="3" fillId="0" borderId="25" xfId="0" applyFont="1" applyBorder="1" applyAlignment="1">
      <alignment horizontal="left" vertical="center" shrinkToFit="1"/>
    </xf>
    <xf numFmtId="0" fontId="3" fillId="0" borderId="28" xfId="0" applyFont="1" applyBorder="1" applyAlignment="1">
      <alignment horizontal="left" vertical="center" shrinkToFit="1"/>
    </xf>
    <xf numFmtId="0" fontId="3" fillId="0" borderId="16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16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4" fillId="0" borderId="14" xfId="0" applyFont="1" applyBorder="1" applyAlignment="1">
      <alignment vertical="center" shrinkToFit="1"/>
    </xf>
    <xf numFmtId="0" fontId="4" fillId="0" borderId="0" xfId="0" applyFont="1" applyBorder="1" applyAlignment="1">
      <alignment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2" xfId="0" applyFont="1" applyBorder="1" applyAlignment="1">
      <alignment vertical="center" shrinkToFit="1"/>
    </xf>
    <xf numFmtId="0" fontId="4" fillId="0" borderId="21" xfId="0" applyFont="1" applyBorder="1" applyAlignment="1">
      <alignment vertical="center" shrinkToFit="1"/>
    </xf>
    <xf numFmtId="0" fontId="3" fillId="0" borderId="2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46" xfId="0" applyFont="1" applyBorder="1" applyAlignment="1">
      <alignment horizontal="left" vertical="center" indent="1" shrinkToFit="1"/>
    </xf>
    <xf numFmtId="0" fontId="8" fillId="0" borderId="31" xfId="0" applyFont="1" applyBorder="1" applyAlignment="1">
      <alignment horizontal="left" vertical="center" indent="1" shrinkToFit="1"/>
    </xf>
    <xf numFmtId="0" fontId="8" fillId="0" borderId="60" xfId="0" applyFont="1" applyBorder="1" applyAlignment="1">
      <alignment horizontal="left" vertical="center" indent="1" shrinkToFit="1"/>
    </xf>
    <xf numFmtId="0" fontId="4" fillId="0" borderId="11" xfId="0" applyFont="1" applyBorder="1" applyAlignment="1">
      <alignment vertical="center" shrinkToFit="1"/>
    </xf>
    <xf numFmtId="0" fontId="4" fillId="0" borderId="12" xfId="0" applyFont="1" applyBorder="1" applyAlignment="1">
      <alignment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4" borderId="19" xfId="0" applyFont="1" applyFill="1" applyBorder="1" applyAlignment="1">
      <alignment horizontal="center" vertical="center"/>
    </xf>
    <xf numFmtId="0" fontId="4" fillId="0" borderId="56" xfId="0" applyFont="1" applyBorder="1" applyAlignment="1">
      <alignment vertical="center" wrapText="1" shrinkToFit="1"/>
    </xf>
    <xf numFmtId="0" fontId="4" fillId="0" borderId="57" xfId="0" applyFont="1" applyBorder="1" applyAlignment="1">
      <alignment vertical="center" wrapText="1" shrinkToFit="1"/>
    </xf>
    <xf numFmtId="0" fontId="4" fillId="0" borderId="11" xfId="0" applyFont="1" applyBorder="1" applyAlignment="1">
      <alignment vertical="center" wrapText="1" shrinkToFit="1"/>
    </xf>
    <xf numFmtId="0" fontId="4" fillId="0" borderId="12" xfId="0" applyFont="1" applyBorder="1" applyAlignment="1">
      <alignment vertical="center" wrapText="1" shrinkToFit="1"/>
    </xf>
    <xf numFmtId="0" fontId="4" fillId="0" borderId="14" xfId="0" applyFont="1" applyBorder="1" applyAlignment="1">
      <alignment vertical="center" wrapText="1" shrinkToFit="1"/>
    </xf>
    <xf numFmtId="0" fontId="4" fillId="0" borderId="0" xfId="0" applyFont="1" applyBorder="1" applyAlignment="1">
      <alignment vertical="center" wrapText="1" shrinkToFit="1"/>
    </xf>
    <xf numFmtId="0" fontId="16" fillId="0" borderId="14" xfId="0" applyFont="1" applyBorder="1" applyAlignment="1">
      <alignment vertical="top" wrapText="1" shrinkToFit="1"/>
    </xf>
    <xf numFmtId="0" fontId="16" fillId="0" borderId="0" xfId="0" applyFont="1" applyBorder="1" applyAlignment="1">
      <alignment vertical="top" wrapText="1" shrinkToFit="1"/>
    </xf>
    <xf numFmtId="0" fontId="16" fillId="0" borderId="23" xfId="0" applyFont="1" applyBorder="1" applyAlignment="1">
      <alignment vertical="top" wrapText="1" shrinkToFit="1"/>
    </xf>
    <xf numFmtId="0" fontId="16" fillId="0" borderId="16" xfId="0" applyFont="1" applyBorder="1" applyAlignment="1">
      <alignment vertical="top" wrapText="1" shrinkToFit="1"/>
    </xf>
    <xf numFmtId="0" fontId="3" fillId="0" borderId="12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7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4" fillId="0" borderId="11" xfId="0" applyFont="1" applyBorder="1" applyAlignment="1">
      <alignment wrapText="1" shrinkToFit="1"/>
    </xf>
    <xf numFmtId="0" fontId="4" fillId="0" borderId="12" xfId="0" applyFont="1" applyBorder="1" applyAlignment="1">
      <alignment wrapText="1" shrinkToFit="1"/>
    </xf>
    <xf numFmtId="0" fontId="4" fillId="0" borderId="14" xfId="0" applyFont="1" applyBorder="1" applyAlignment="1">
      <alignment wrapText="1" shrinkToFit="1"/>
    </xf>
    <xf numFmtId="0" fontId="4" fillId="0" borderId="0" xfId="0" applyFont="1" applyBorder="1" applyAlignment="1">
      <alignment wrapText="1" shrinkToFit="1"/>
    </xf>
    <xf numFmtId="0" fontId="16" fillId="0" borderId="14" xfId="0" applyFont="1" applyBorder="1" applyAlignment="1">
      <alignment vertical="top" shrinkToFit="1"/>
    </xf>
    <xf numFmtId="0" fontId="16" fillId="0" borderId="0" xfId="0" applyFont="1" applyBorder="1" applyAlignment="1">
      <alignment vertical="top" shrinkToFit="1"/>
    </xf>
    <xf numFmtId="0" fontId="17" fillId="0" borderId="6" xfId="0" applyFont="1" applyBorder="1" applyAlignment="1">
      <alignment wrapText="1" shrinkToFit="1"/>
    </xf>
    <xf numFmtId="0" fontId="17" fillId="0" borderId="0" xfId="0" applyFont="1" applyBorder="1" applyAlignment="1">
      <alignment wrapText="1" shrinkToFit="1"/>
    </xf>
    <xf numFmtId="0" fontId="16" fillId="0" borderId="23" xfId="0" applyFont="1" applyBorder="1" applyAlignment="1">
      <alignment vertical="top" shrinkToFit="1"/>
    </xf>
    <xf numFmtId="0" fontId="16" fillId="0" borderId="16" xfId="0" applyFont="1" applyBorder="1" applyAlignment="1">
      <alignment vertical="top" shrinkToFit="1"/>
    </xf>
    <xf numFmtId="0" fontId="3" fillId="0" borderId="48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54" xfId="0" applyFont="1" applyBorder="1" applyAlignment="1">
      <alignment horizontal="center" vertical="center" shrinkToFit="1"/>
    </xf>
    <xf numFmtId="0" fontId="3" fillId="0" borderId="48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23" fillId="0" borderId="2" xfId="0" applyFont="1" applyBorder="1" applyAlignment="1"/>
    <xf numFmtId="0" fontId="26" fillId="0" borderId="44" xfId="0" applyFont="1" applyBorder="1">
      <alignment vertical="center"/>
    </xf>
    <xf numFmtId="0" fontId="26" fillId="0" borderId="4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0" fillId="4" borderId="0" xfId="0" applyFill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6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2" xfId="0" applyFill="1" applyBorder="1">
      <alignment vertical="center"/>
    </xf>
    <xf numFmtId="0" fontId="0" fillId="0" borderId="9" xfId="0" applyFill="1" applyBorder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209549</xdr:colOff>
          <xdr:row>8</xdr:row>
          <xdr:rowOff>2382</xdr:rowOff>
        </xdr:from>
        <xdr:to>
          <xdr:col>35</xdr:col>
          <xdr:colOff>19050</xdr:colOff>
          <xdr:row>64</xdr:row>
          <xdr:rowOff>15875</xdr:rowOff>
        </xdr:to>
        <xdr:pic>
          <xdr:nvPicPr>
            <xdr:cNvPr id="1055" name="Picture 2">
              <a:extLs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01:$AI$142" spid="_x0000_s10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924299" y="1200945"/>
              <a:ext cx="3849689" cy="7617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114300</xdr:colOff>
      <xdr:row>12</xdr:row>
      <xdr:rowOff>23814</xdr:rowOff>
    </xdr:from>
    <xdr:to>
      <xdr:col>2</xdr:col>
      <xdr:colOff>85725</xdr:colOff>
      <xdr:row>13</xdr:row>
      <xdr:rowOff>17002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14300" y="1738314"/>
          <a:ext cx="361084" cy="149052"/>
          <a:chOff x="28575" y="1905000"/>
          <a:chExt cx="361950" cy="16192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28575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209550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13</xdr:row>
      <xdr:rowOff>46038</xdr:rowOff>
    </xdr:from>
    <xdr:to>
      <xdr:col>3</xdr:col>
      <xdr:colOff>104775</xdr:colOff>
      <xdr:row>14</xdr:row>
      <xdr:rowOff>134475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4300" y="1916402"/>
          <a:ext cx="544657" cy="149050"/>
          <a:chOff x="114300" y="2105025"/>
          <a:chExt cx="542925" cy="161925"/>
        </a:xfrm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11430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295275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47625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15</xdr:row>
      <xdr:rowOff>19050</xdr:rowOff>
    </xdr:from>
    <xdr:to>
      <xdr:col>3</xdr:col>
      <xdr:colOff>104775</xdr:colOff>
      <xdr:row>16</xdr:row>
      <xdr:rowOff>115425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114300" y="2105891"/>
          <a:ext cx="544657" cy="148329"/>
          <a:chOff x="19050" y="2305050"/>
          <a:chExt cx="542925" cy="161925"/>
        </a:xfrm>
      </xdr:grpSpPr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1905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200025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8100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43</xdr:row>
      <xdr:rowOff>23814</xdr:rowOff>
    </xdr:from>
    <xdr:to>
      <xdr:col>2</xdr:col>
      <xdr:colOff>85725</xdr:colOff>
      <xdr:row>44</xdr:row>
      <xdr:rowOff>17001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114300" y="6111155"/>
          <a:ext cx="361084" cy="149051"/>
          <a:chOff x="28575" y="1905000"/>
          <a:chExt cx="361950" cy="161925"/>
        </a:xfrm>
      </xdr:grpSpPr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28575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209550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44</xdr:row>
      <xdr:rowOff>46038</xdr:rowOff>
    </xdr:from>
    <xdr:to>
      <xdr:col>3</xdr:col>
      <xdr:colOff>104775</xdr:colOff>
      <xdr:row>45</xdr:row>
      <xdr:rowOff>134476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/>
      </xdr:nvGrpSpPr>
      <xdr:grpSpPr>
        <a:xfrm>
          <a:off x="114300" y="6289243"/>
          <a:ext cx="544657" cy="149051"/>
          <a:chOff x="114300" y="2105025"/>
          <a:chExt cx="542925" cy="161925"/>
        </a:xfrm>
      </xdr:grpSpPr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11430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295275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47625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46</xdr:row>
      <xdr:rowOff>19050</xdr:rowOff>
    </xdr:from>
    <xdr:to>
      <xdr:col>3</xdr:col>
      <xdr:colOff>104775</xdr:colOff>
      <xdr:row>47</xdr:row>
      <xdr:rowOff>107488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pSpPr/>
      </xdr:nvGrpSpPr>
      <xdr:grpSpPr>
        <a:xfrm>
          <a:off x="114300" y="6478732"/>
          <a:ext cx="544657" cy="149051"/>
          <a:chOff x="19050" y="2305050"/>
          <a:chExt cx="542925" cy="161925"/>
        </a:xfrm>
      </xdr:grpSpPr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1905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200025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38100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37</xdr:col>
      <xdr:colOff>0</xdr:colOff>
      <xdr:row>10</xdr:row>
      <xdr:rowOff>1</xdr:rowOff>
    </xdr:from>
    <xdr:to>
      <xdr:col>45</xdr:col>
      <xdr:colOff>113435</xdr:colOff>
      <xdr:row>26</xdr:row>
      <xdr:rowOff>103910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243455" y="1472046"/>
          <a:ext cx="1914525" cy="2216728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■印刷して試合で使用するためのシートです。</a:t>
          </a:r>
          <a:endParaRPr kumimoji="1" lang="en-US" altLang="ja-JP" sz="1100"/>
        </a:p>
        <a:p>
          <a:r>
            <a:rPr kumimoji="1" lang="ja-JP" altLang="en-US" sz="1100"/>
            <a:t>■右上の水色のセルに、チーム</a:t>
          </a:r>
          <a:r>
            <a:rPr kumimoji="1" lang="en-US" altLang="ja-JP" sz="1100"/>
            <a:t>A</a:t>
          </a:r>
          <a:r>
            <a:rPr kumimoji="1" lang="ja-JP" altLang="en-US" sz="1100"/>
            <a:t>・チーム</a:t>
          </a:r>
          <a:r>
            <a:rPr kumimoji="1" lang="en-US" altLang="ja-JP" sz="1100"/>
            <a:t>B</a:t>
          </a:r>
          <a:r>
            <a:rPr kumimoji="1" lang="ja-JP" altLang="en-US" sz="1100"/>
            <a:t>の番号を入力すれば、「</a:t>
          </a:r>
          <a:r>
            <a:rPr kumimoji="1" lang="en-US" altLang="ja-JP" sz="1100"/>
            <a:t>MEMBER</a:t>
          </a:r>
          <a:r>
            <a:rPr kumimoji="1" lang="ja-JP" altLang="en-US" sz="1100"/>
            <a:t>」シートからチーム名や選手氏名、背番号を取り出して表示します。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■チームの番号というのは、「</a:t>
          </a:r>
          <a:r>
            <a:rPr kumimoji="1" lang="en-US" altLang="ja-JP" sz="1100"/>
            <a:t>MEMBER</a:t>
          </a:r>
          <a:r>
            <a:rPr kumimoji="1" lang="ja-JP" altLang="en-US" sz="1100"/>
            <a:t>」シートの</a:t>
          </a:r>
          <a:r>
            <a:rPr kumimoji="1" lang="en-US" altLang="ja-JP" sz="1100"/>
            <a:t>1</a:t>
          </a:r>
          <a:r>
            <a:rPr kumimoji="1" lang="ja-JP" altLang="en-US" sz="1100"/>
            <a:t>行目の番号のことです。</a:t>
          </a:r>
          <a:endParaRPr kumimoji="1" lang="en-US" altLang="ja-JP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30591</xdr:colOff>
      <xdr:row>41</xdr:row>
      <xdr:rowOff>170550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88591" cy="72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23"/>
  <sheetViews>
    <sheetView tabSelected="1" workbookViewId="0">
      <selection activeCell="B2" sqref="B2:D2"/>
    </sheetView>
  </sheetViews>
  <sheetFormatPr defaultRowHeight="13.5" x14ac:dyDescent="0.15"/>
  <cols>
    <col min="1" max="1" width="9" style="104"/>
    <col min="2" max="2" width="5" style="104" customWidth="1"/>
    <col min="3" max="3" width="12.5" style="104" customWidth="1"/>
    <col min="4" max="4" width="3.375" style="104" customWidth="1"/>
    <col min="5" max="5" width="5" style="104" customWidth="1"/>
    <col min="6" max="6" width="12.5" style="104" customWidth="1"/>
    <col min="7" max="7" width="3.375" style="104" customWidth="1"/>
    <col min="8" max="8" width="5" style="104" customWidth="1"/>
    <col min="9" max="9" width="12.5" style="104" customWidth="1"/>
    <col min="10" max="10" width="3.375" style="104" customWidth="1"/>
    <col min="11" max="11" width="5" style="104" customWidth="1"/>
    <col min="12" max="12" width="12.5" style="104" customWidth="1"/>
    <col min="13" max="13" width="3.375" style="104" customWidth="1"/>
    <col min="14" max="14" width="5" style="104" customWidth="1"/>
    <col min="15" max="15" width="12.5" style="104" customWidth="1"/>
    <col min="16" max="16" width="3.375" style="104" customWidth="1"/>
    <col min="17" max="17" width="5" style="104" customWidth="1"/>
    <col min="18" max="18" width="12.5" style="104" customWidth="1"/>
    <col min="19" max="19" width="3.375" style="104" customWidth="1"/>
    <col min="20" max="20" width="5" style="104" customWidth="1"/>
    <col min="21" max="21" width="12.5" style="104" customWidth="1"/>
    <col min="22" max="22" width="3.375" style="104" customWidth="1"/>
    <col min="23" max="23" width="5" style="104" customWidth="1"/>
    <col min="24" max="24" width="12.5" style="104" customWidth="1"/>
    <col min="25" max="25" width="3.375" style="104" customWidth="1"/>
    <col min="26" max="26" width="5" style="104" customWidth="1"/>
    <col min="27" max="27" width="12.5" style="104" customWidth="1"/>
    <col min="28" max="28" width="3.375" style="104" customWidth="1"/>
    <col min="29" max="29" width="5" style="104" customWidth="1"/>
    <col min="30" max="30" width="12.5" style="104" customWidth="1"/>
    <col min="31" max="31" width="3.375" style="104" customWidth="1"/>
    <col min="32" max="32" width="5" style="104" customWidth="1"/>
    <col min="33" max="33" width="12.5" style="104" customWidth="1"/>
    <col min="34" max="34" width="3.375" style="104" customWidth="1"/>
    <col min="35" max="35" width="5" style="104" customWidth="1"/>
    <col min="36" max="36" width="12.5" style="104" customWidth="1"/>
    <col min="37" max="37" width="3.375" style="104" customWidth="1"/>
    <col min="38" max="38" width="5" style="104" customWidth="1"/>
    <col min="39" max="39" width="12.5" style="104" customWidth="1"/>
    <col min="40" max="40" width="3.375" style="104" customWidth="1"/>
    <col min="41" max="41" width="5" style="104" customWidth="1"/>
    <col min="42" max="42" width="12.5" style="104" customWidth="1"/>
    <col min="43" max="43" width="3.375" style="104" customWidth="1"/>
    <col min="44" max="44" width="5" style="104" customWidth="1"/>
    <col min="45" max="45" width="12.5" style="104" customWidth="1"/>
    <col min="46" max="46" width="3.375" style="104" customWidth="1"/>
    <col min="47" max="47" width="5" style="104" customWidth="1"/>
    <col min="48" max="48" width="12.5" style="104" customWidth="1"/>
    <col min="49" max="49" width="3.375" style="104" customWidth="1"/>
    <col min="50" max="50" width="5" style="104" customWidth="1"/>
    <col min="51" max="51" width="12.5" style="104" customWidth="1"/>
    <col min="52" max="52" width="3.375" style="104" customWidth="1"/>
    <col min="53" max="53" width="5" style="104" customWidth="1"/>
    <col min="54" max="54" width="12.5" style="104" customWidth="1"/>
    <col min="55" max="55" width="3.375" style="104" customWidth="1"/>
    <col min="56" max="56" width="5" style="104" customWidth="1"/>
    <col min="57" max="57" width="12.5" style="104" customWidth="1"/>
    <col min="58" max="58" width="3.375" style="104" customWidth="1"/>
    <col min="59" max="59" width="5" style="104" customWidth="1"/>
    <col min="60" max="60" width="12.5" style="104" customWidth="1"/>
    <col min="61" max="61" width="3.375" style="104" customWidth="1"/>
    <col min="62" max="62" width="5" style="104" customWidth="1"/>
    <col min="63" max="63" width="12.5" style="104" customWidth="1"/>
    <col min="64" max="64" width="3.375" style="104" customWidth="1"/>
    <col min="65" max="65" width="5" style="104" customWidth="1"/>
    <col min="66" max="66" width="12.5" style="104" customWidth="1"/>
    <col min="67" max="67" width="3.375" style="104" customWidth="1"/>
    <col min="68" max="68" width="5" style="104" customWidth="1"/>
    <col min="69" max="69" width="12.5" style="104" customWidth="1"/>
    <col min="70" max="70" width="3.375" style="104" customWidth="1"/>
    <col min="71" max="71" width="5" style="104" customWidth="1"/>
    <col min="72" max="72" width="12.5" style="104" customWidth="1"/>
    <col min="73" max="73" width="3.375" style="104" customWidth="1"/>
    <col min="74" max="74" width="5" style="104" customWidth="1"/>
    <col min="75" max="75" width="12.5" style="104" customWidth="1"/>
    <col min="76" max="76" width="3.375" style="104" customWidth="1"/>
    <col min="77" max="77" width="5" style="104" customWidth="1"/>
    <col min="78" max="78" width="12.5" style="104" customWidth="1"/>
    <col min="79" max="79" width="3.375" style="104" customWidth="1"/>
    <col min="80" max="80" width="5" style="104" customWidth="1"/>
    <col min="81" max="81" width="12.5" style="104" customWidth="1"/>
    <col min="82" max="82" width="3.375" style="104" customWidth="1"/>
    <col min="83" max="83" width="5" style="104" customWidth="1"/>
    <col min="84" max="84" width="12.5" style="104" customWidth="1"/>
    <col min="85" max="85" width="3.375" style="104" customWidth="1"/>
    <col min="86" max="86" width="5" style="104" customWidth="1"/>
    <col min="87" max="87" width="12.5" style="104" customWidth="1"/>
    <col min="88" max="88" width="3.375" style="104" customWidth="1"/>
    <col min="89" max="89" width="5" style="104" customWidth="1"/>
    <col min="90" max="90" width="12.5" style="104" customWidth="1"/>
    <col min="91" max="91" width="3.375" style="104" customWidth="1"/>
    <col min="92" max="16384" width="9" style="104"/>
  </cols>
  <sheetData>
    <row r="1" spans="1:91" x14ac:dyDescent="0.15">
      <c r="A1" s="104" t="s">
        <v>78</v>
      </c>
      <c r="B1" s="105">
        <v>1</v>
      </c>
      <c r="C1" s="106" t="str">
        <f>B1&amp;"na"</f>
        <v>1na</v>
      </c>
      <c r="D1" s="107" t="str">
        <f>B1&amp;"no"</f>
        <v>1no</v>
      </c>
      <c r="E1" s="105">
        <v>2</v>
      </c>
      <c r="F1" s="106" t="str">
        <f>E1&amp;"na"</f>
        <v>2na</v>
      </c>
      <c r="G1" s="107" t="str">
        <f>E1&amp;"no"</f>
        <v>2no</v>
      </c>
      <c r="H1" s="105">
        <v>3</v>
      </c>
      <c r="I1" s="106" t="str">
        <f>H1&amp;"na"</f>
        <v>3na</v>
      </c>
      <c r="J1" s="107" t="str">
        <f>H1&amp;"no"</f>
        <v>3no</v>
      </c>
      <c r="K1" s="105">
        <v>4</v>
      </c>
      <c r="L1" s="106" t="str">
        <f>K1&amp;"na"</f>
        <v>4na</v>
      </c>
      <c r="M1" s="107" t="str">
        <f>K1&amp;"no"</f>
        <v>4no</v>
      </c>
      <c r="N1" s="105">
        <v>5</v>
      </c>
      <c r="O1" s="106" t="str">
        <f>N1&amp;"na"</f>
        <v>5na</v>
      </c>
      <c r="P1" s="107" t="str">
        <f>N1&amp;"no"</f>
        <v>5no</v>
      </c>
      <c r="Q1" s="105">
        <v>6</v>
      </c>
      <c r="R1" s="106" t="str">
        <f>Q1&amp;"na"</f>
        <v>6na</v>
      </c>
      <c r="S1" s="107" t="str">
        <f>Q1&amp;"no"</f>
        <v>6no</v>
      </c>
      <c r="T1" s="105">
        <v>7</v>
      </c>
      <c r="U1" s="106" t="str">
        <f>T1&amp;"na"</f>
        <v>7na</v>
      </c>
      <c r="V1" s="107" t="str">
        <f>T1&amp;"no"</f>
        <v>7no</v>
      </c>
      <c r="W1" s="105">
        <v>8</v>
      </c>
      <c r="X1" s="106" t="str">
        <f>W1&amp;"na"</f>
        <v>8na</v>
      </c>
      <c r="Y1" s="107" t="str">
        <f>W1&amp;"no"</f>
        <v>8no</v>
      </c>
      <c r="Z1" s="105">
        <v>9</v>
      </c>
      <c r="AA1" s="106" t="str">
        <f>Z1&amp;"na"</f>
        <v>9na</v>
      </c>
      <c r="AB1" s="107" t="str">
        <f>Z1&amp;"no"</f>
        <v>9no</v>
      </c>
      <c r="AC1" s="105">
        <v>10</v>
      </c>
      <c r="AD1" s="106" t="str">
        <f>AC1&amp;"na"</f>
        <v>10na</v>
      </c>
      <c r="AE1" s="107" t="str">
        <f>AC1&amp;"no"</f>
        <v>10no</v>
      </c>
      <c r="AF1" s="105">
        <v>11</v>
      </c>
      <c r="AG1" s="106" t="str">
        <f>AF1&amp;"na"</f>
        <v>11na</v>
      </c>
      <c r="AH1" s="107" t="str">
        <f>AF1&amp;"no"</f>
        <v>11no</v>
      </c>
      <c r="AI1" s="105">
        <v>12</v>
      </c>
      <c r="AJ1" s="106" t="str">
        <f>AI1&amp;"na"</f>
        <v>12na</v>
      </c>
      <c r="AK1" s="107" t="str">
        <f>AI1&amp;"no"</f>
        <v>12no</v>
      </c>
      <c r="AL1" s="105">
        <v>13</v>
      </c>
      <c r="AM1" s="106" t="str">
        <f>AL1&amp;"na"</f>
        <v>13na</v>
      </c>
      <c r="AN1" s="107" t="str">
        <f>AL1&amp;"no"</f>
        <v>13no</v>
      </c>
      <c r="AO1" s="105">
        <v>14</v>
      </c>
      <c r="AP1" s="106" t="str">
        <f>AO1&amp;"na"</f>
        <v>14na</v>
      </c>
      <c r="AQ1" s="107" t="str">
        <f>AO1&amp;"no"</f>
        <v>14no</v>
      </c>
      <c r="AR1" s="105">
        <v>15</v>
      </c>
      <c r="AS1" s="106" t="str">
        <f>AR1&amp;"na"</f>
        <v>15na</v>
      </c>
      <c r="AT1" s="107" t="str">
        <f>AR1&amp;"no"</f>
        <v>15no</v>
      </c>
      <c r="AU1" s="105">
        <v>16</v>
      </c>
      <c r="AV1" s="106" t="str">
        <f>AU1&amp;"na"</f>
        <v>16na</v>
      </c>
      <c r="AW1" s="107" t="str">
        <f>AU1&amp;"no"</f>
        <v>16no</v>
      </c>
      <c r="AX1" s="105">
        <v>17</v>
      </c>
      <c r="AY1" s="106" t="str">
        <f>AX1&amp;"na"</f>
        <v>17na</v>
      </c>
      <c r="AZ1" s="107" t="str">
        <f>AX1&amp;"no"</f>
        <v>17no</v>
      </c>
      <c r="BA1" s="105">
        <v>18</v>
      </c>
      <c r="BB1" s="106" t="str">
        <f>BA1&amp;"na"</f>
        <v>18na</v>
      </c>
      <c r="BC1" s="107" t="str">
        <f>BA1&amp;"no"</f>
        <v>18no</v>
      </c>
      <c r="BD1" s="105">
        <v>19</v>
      </c>
      <c r="BE1" s="106" t="str">
        <f>BD1&amp;"na"</f>
        <v>19na</v>
      </c>
      <c r="BF1" s="107" t="str">
        <f>BD1&amp;"no"</f>
        <v>19no</v>
      </c>
      <c r="BG1" s="105">
        <v>20</v>
      </c>
      <c r="BH1" s="106" t="str">
        <f>BG1&amp;"na"</f>
        <v>20na</v>
      </c>
      <c r="BI1" s="107" t="str">
        <f>BG1&amp;"no"</f>
        <v>20no</v>
      </c>
      <c r="BJ1" s="105">
        <v>21</v>
      </c>
      <c r="BK1" s="106" t="str">
        <f>BJ1&amp;"na"</f>
        <v>21na</v>
      </c>
      <c r="BL1" s="107" t="str">
        <f>BJ1&amp;"no"</f>
        <v>21no</v>
      </c>
      <c r="BM1" s="105">
        <v>22</v>
      </c>
      <c r="BN1" s="106" t="str">
        <f>BM1&amp;"na"</f>
        <v>22na</v>
      </c>
      <c r="BO1" s="107" t="str">
        <f>BM1&amp;"no"</f>
        <v>22no</v>
      </c>
      <c r="BP1" s="105">
        <v>23</v>
      </c>
      <c r="BQ1" s="106" t="str">
        <f>BP1&amp;"na"</f>
        <v>23na</v>
      </c>
      <c r="BR1" s="107" t="str">
        <f>BP1&amp;"no"</f>
        <v>23no</v>
      </c>
      <c r="BS1" s="105">
        <v>24</v>
      </c>
      <c r="BT1" s="106" t="str">
        <f>BS1&amp;"na"</f>
        <v>24na</v>
      </c>
      <c r="BU1" s="107" t="str">
        <f>BS1&amp;"no"</f>
        <v>24no</v>
      </c>
      <c r="BV1" s="105">
        <v>25</v>
      </c>
      <c r="BW1" s="106" t="str">
        <f>BV1&amp;"na"</f>
        <v>25na</v>
      </c>
      <c r="BX1" s="107" t="str">
        <f>BV1&amp;"no"</f>
        <v>25no</v>
      </c>
      <c r="BY1" s="105">
        <v>26</v>
      </c>
      <c r="BZ1" s="106" t="str">
        <f>BY1&amp;"na"</f>
        <v>26na</v>
      </c>
      <c r="CA1" s="107" t="str">
        <f>BY1&amp;"no"</f>
        <v>26no</v>
      </c>
      <c r="CB1" s="105">
        <v>27</v>
      </c>
      <c r="CC1" s="106" t="str">
        <f>CB1&amp;"na"</f>
        <v>27na</v>
      </c>
      <c r="CD1" s="107" t="str">
        <f>CB1&amp;"no"</f>
        <v>27no</v>
      </c>
      <c r="CE1" s="105">
        <v>28</v>
      </c>
      <c r="CF1" s="106" t="str">
        <f>CE1&amp;"na"</f>
        <v>28na</v>
      </c>
      <c r="CG1" s="107" t="str">
        <f>CE1&amp;"no"</f>
        <v>28no</v>
      </c>
      <c r="CH1" s="105">
        <v>29</v>
      </c>
      <c r="CI1" s="106" t="str">
        <f>CH1&amp;"na"</f>
        <v>29na</v>
      </c>
      <c r="CJ1" s="107" t="str">
        <f>CH1&amp;"no"</f>
        <v>29no</v>
      </c>
      <c r="CK1" s="105">
        <v>30</v>
      </c>
      <c r="CL1" s="106" t="str">
        <f>CK1&amp;"na"</f>
        <v>30na</v>
      </c>
      <c r="CM1" s="107" t="str">
        <f>CK1&amp;"no"</f>
        <v>30no</v>
      </c>
    </row>
    <row r="2" spans="1:91" ht="18.75" x14ac:dyDescent="0.15">
      <c r="A2" s="104" t="s">
        <v>23</v>
      </c>
      <c r="B2" s="144"/>
      <c r="C2" s="145"/>
      <c r="D2" s="146"/>
      <c r="E2" s="144"/>
      <c r="F2" s="145"/>
      <c r="G2" s="146"/>
      <c r="H2" s="144"/>
      <c r="I2" s="145"/>
      <c r="J2" s="146"/>
      <c r="K2" s="144"/>
      <c r="L2" s="145"/>
      <c r="M2" s="146"/>
      <c r="N2" s="144"/>
      <c r="O2" s="145"/>
      <c r="P2" s="146"/>
      <c r="Q2" s="144"/>
      <c r="R2" s="145"/>
      <c r="S2" s="146"/>
      <c r="T2" s="144"/>
      <c r="U2" s="145"/>
      <c r="V2" s="146"/>
      <c r="W2" s="144"/>
      <c r="X2" s="145"/>
      <c r="Y2" s="146"/>
      <c r="Z2" s="144"/>
      <c r="AA2" s="145"/>
      <c r="AB2" s="146"/>
      <c r="AC2" s="144"/>
      <c r="AD2" s="145"/>
      <c r="AE2" s="146"/>
      <c r="AF2" s="144"/>
      <c r="AG2" s="145"/>
      <c r="AH2" s="146"/>
      <c r="AI2" s="144"/>
      <c r="AJ2" s="145"/>
      <c r="AK2" s="146"/>
      <c r="AL2" s="144"/>
      <c r="AM2" s="145"/>
      <c r="AN2" s="146"/>
      <c r="AO2" s="144"/>
      <c r="AP2" s="145"/>
      <c r="AQ2" s="146"/>
      <c r="AR2" s="144"/>
      <c r="AS2" s="145"/>
      <c r="AT2" s="146"/>
      <c r="AU2" s="144"/>
      <c r="AV2" s="145"/>
      <c r="AW2" s="146"/>
      <c r="AX2" s="144"/>
      <c r="AY2" s="145"/>
      <c r="AZ2" s="146"/>
      <c r="BA2" s="144"/>
      <c r="BB2" s="145"/>
      <c r="BC2" s="146"/>
      <c r="BD2" s="144"/>
      <c r="BE2" s="145"/>
      <c r="BF2" s="146"/>
      <c r="BG2" s="144"/>
      <c r="BH2" s="145"/>
      <c r="BI2" s="146"/>
      <c r="BJ2" s="144"/>
      <c r="BK2" s="145"/>
      <c r="BL2" s="146"/>
      <c r="BM2" s="144"/>
      <c r="BN2" s="145"/>
      <c r="BO2" s="146"/>
      <c r="BP2" s="144"/>
      <c r="BQ2" s="145"/>
      <c r="BR2" s="146"/>
      <c r="BS2" s="144"/>
      <c r="BT2" s="145"/>
      <c r="BU2" s="146"/>
      <c r="BV2" s="144"/>
      <c r="BW2" s="145"/>
      <c r="BX2" s="146"/>
      <c r="BY2" s="144"/>
      <c r="BZ2" s="145"/>
      <c r="CA2" s="146"/>
      <c r="CB2" s="144"/>
      <c r="CC2" s="145"/>
      <c r="CD2" s="146"/>
      <c r="CE2" s="144"/>
      <c r="CF2" s="145"/>
      <c r="CG2" s="146"/>
      <c r="CH2" s="144"/>
      <c r="CI2" s="145"/>
      <c r="CJ2" s="146"/>
      <c r="CK2" s="144"/>
      <c r="CL2" s="145"/>
      <c r="CM2" s="146"/>
    </row>
    <row r="3" spans="1:91" x14ac:dyDescent="0.15">
      <c r="A3" s="104" t="s">
        <v>79</v>
      </c>
      <c r="B3" s="108" t="s">
        <v>80</v>
      </c>
      <c r="C3" s="109" t="s">
        <v>24</v>
      </c>
      <c r="D3" s="110" t="s">
        <v>81</v>
      </c>
      <c r="E3" s="108" t="s">
        <v>80</v>
      </c>
      <c r="F3" s="109" t="s">
        <v>24</v>
      </c>
      <c r="G3" s="110" t="s">
        <v>81</v>
      </c>
      <c r="H3" s="108" t="s">
        <v>80</v>
      </c>
      <c r="I3" s="109" t="s">
        <v>24</v>
      </c>
      <c r="J3" s="110" t="s">
        <v>81</v>
      </c>
      <c r="K3" s="108" t="s">
        <v>80</v>
      </c>
      <c r="L3" s="109" t="s">
        <v>24</v>
      </c>
      <c r="M3" s="110" t="s">
        <v>81</v>
      </c>
      <c r="N3" s="108" t="s">
        <v>80</v>
      </c>
      <c r="O3" s="109" t="s">
        <v>24</v>
      </c>
      <c r="P3" s="110" t="s">
        <v>81</v>
      </c>
      <c r="Q3" s="108" t="s">
        <v>80</v>
      </c>
      <c r="R3" s="109" t="s">
        <v>24</v>
      </c>
      <c r="S3" s="110" t="s">
        <v>81</v>
      </c>
      <c r="T3" s="108" t="s">
        <v>80</v>
      </c>
      <c r="U3" s="109" t="s">
        <v>24</v>
      </c>
      <c r="V3" s="110" t="s">
        <v>81</v>
      </c>
      <c r="W3" s="108" t="s">
        <v>80</v>
      </c>
      <c r="X3" s="109" t="s">
        <v>24</v>
      </c>
      <c r="Y3" s="110" t="s">
        <v>81</v>
      </c>
      <c r="Z3" s="108" t="s">
        <v>80</v>
      </c>
      <c r="AA3" s="109" t="s">
        <v>24</v>
      </c>
      <c r="AB3" s="110" t="s">
        <v>81</v>
      </c>
      <c r="AC3" s="108" t="s">
        <v>80</v>
      </c>
      <c r="AD3" s="109" t="s">
        <v>24</v>
      </c>
      <c r="AE3" s="110" t="s">
        <v>81</v>
      </c>
      <c r="AF3" s="108" t="s">
        <v>80</v>
      </c>
      <c r="AG3" s="109" t="s">
        <v>24</v>
      </c>
      <c r="AH3" s="110" t="s">
        <v>81</v>
      </c>
      <c r="AI3" s="108" t="s">
        <v>80</v>
      </c>
      <c r="AJ3" s="109" t="s">
        <v>24</v>
      </c>
      <c r="AK3" s="110" t="s">
        <v>81</v>
      </c>
      <c r="AL3" s="108" t="s">
        <v>80</v>
      </c>
      <c r="AM3" s="109" t="s">
        <v>24</v>
      </c>
      <c r="AN3" s="110" t="s">
        <v>81</v>
      </c>
      <c r="AO3" s="108" t="s">
        <v>80</v>
      </c>
      <c r="AP3" s="109" t="s">
        <v>24</v>
      </c>
      <c r="AQ3" s="110" t="s">
        <v>81</v>
      </c>
      <c r="AR3" s="108" t="s">
        <v>80</v>
      </c>
      <c r="AS3" s="109" t="s">
        <v>24</v>
      </c>
      <c r="AT3" s="110" t="s">
        <v>81</v>
      </c>
      <c r="AU3" s="108" t="s">
        <v>80</v>
      </c>
      <c r="AV3" s="109" t="s">
        <v>24</v>
      </c>
      <c r="AW3" s="110" t="s">
        <v>81</v>
      </c>
      <c r="AX3" s="108" t="s">
        <v>80</v>
      </c>
      <c r="AY3" s="109" t="s">
        <v>24</v>
      </c>
      <c r="AZ3" s="110" t="s">
        <v>81</v>
      </c>
      <c r="BA3" s="108" t="s">
        <v>80</v>
      </c>
      <c r="BB3" s="109" t="s">
        <v>24</v>
      </c>
      <c r="BC3" s="110" t="s">
        <v>81</v>
      </c>
      <c r="BD3" s="108" t="s">
        <v>80</v>
      </c>
      <c r="BE3" s="109" t="s">
        <v>24</v>
      </c>
      <c r="BF3" s="110" t="s">
        <v>81</v>
      </c>
      <c r="BG3" s="108" t="s">
        <v>80</v>
      </c>
      <c r="BH3" s="109" t="s">
        <v>24</v>
      </c>
      <c r="BI3" s="110" t="s">
        <v>81</v>
      </c>
      <c r="BJ3" s="108" t="s">
        <v>80</v>
      </c>
      <c r="BK3" s="109" t="s">
        <v>24</v>
      </c>
      <c r="BL3" s="110" t="s">
        <v>81</v>
      </c>
      <c r="BM3" s="108" t="s">
        <v>80</v>
      </c>
      <c r="BN3" s="109" t="s">
        <v>24</v>
      </c>
      <c r="BO3" s="110" t="s">
        <v>81</v>
      </c>
      <c r="BP3" s="108" t="s">
        <v>80</v>
      </c>
      <c r="BQ3" s="109" t="s">
        <v>24</v>
      </c>
      <c r="BR3" s="110" t="s">
        <v>81</v>
      </c>
      <c r="BS3" s="108" t="s">
        <v>80</v>
      </c>
      <c r="BT3" s="109" t="s">
        <v>24</v>
      </c>
      <c r="BU3" s="110" t="s">
        <v>81</v>
      </c>
      <c r="BV3" s="108" t="s">
        <v>80</v>
      </c>
      <c r="BW3" s="109" t="s">
        <v>24</v>
      </c>
      <c r="BX3" s="110" t="s">
        <v>81</v>
      </c>
      <c r="BY3" s="108" t="s">
        <v>80</v>
      </c>
      <c r="BZ3" s="109" t="s">
        <v>24</v>
      </c>
      <c r="CA3" s="110" t="s">
        <v>81</v>
      </c>
      <c r="CB3" s="108" t="s">
        <v>80</v>
      </c>
      <c r="CC3" s="109" t="s">
        <v>24</v>
      </c>
      <c r="CD3" s="110" t="s">
        <v>81</v>
      </c>
      <c r="CE3" s="108" t="s">
        <v>80</v>
      </c>
      <c r="CF3" s="109" t="s">
        <v>24</v>
      </c>
      <c r="CG3" s="110" t="s">
        <v>81</v>
      </c>
      <c r="CH3" s="108" t="s">
        <v>80</v>
      </c>
      <c r="CI3" s="109" t="s">
        <v>24</v>
      </c>
      <c r="CJ3" s="110" t="s">
        <v>81</v>
      </c>
      <c r="CK3" s="108" t="s">
        <v>80</v>
      </c>
      <c r="CL3" s="109" t="s">
        <v>24</v>
      </c>
      <c r="CM3" s="110" t="s">
        <v>81</v>
      </c>
    </row>
    <row r="4" spans="1:91" x14ac:dyDescent="0.15">
      <c r="A4" s="104">
        <v>1</v>
      </c>
      <c r="B4" s="140"/>
      <c r="C4" s="141"/>
      <c r="D4" s="138"/>
      <c r="E4" s="140"/>
      <c r="F4" s="141"/>
      <c r="G4" s="138"/>
      <c r="H4" s="140"/>
      <c r="I4" s="141"/>
      <c r="J4" s="138"/>
      <c r="K4" s="140"/>
      <c r="L4" s="141"/>
      <c r="M4" s="138"/>
      <c r="N4" s="140"/>
      <c r="O4" s="141"/>
      <c r="P4" s="138"/>
      <c r="Q4" s="140"/>
      <c r="R4" s="141"/>
      <c r="S4" s="138"/>
      <c r="T4" s="140"/>
      <c r="U4" s="141"/>
      <c r="V4" s="138"/>
      <c r="W4" s="140"/>
      <c r="X4" s="141"/>
      <c r="Y4" s="138"/>
      <c r="Z4" s="140"/>
      <c r="AA4" s="141"/>
      <c r="AB4" s="138"/>
      <c r="AC4" s="140"/>
      <c r="AD4" s="141"/>
      <c r="AE4" s="138"/>
      <c r="AF4" s="140"/>
      <c r="AG4" s="141"/>
      <c r="AH4" s="138"/>
      <c r="AI4" s="140"/>
      <c r="AJ4" s="141"/>
      <c r="AK4" s="138"/>
      <c r="AL4" s="140"/>
      <c r="AM4" s="141"/>
      <c r="AN4" s="138"/>
      <c r="AO4" s="140"/>
      <c r="AP4" s="141"/>
      <c r="AQ4" s="138"/>
      <c r="AR4" s="140"/>
      <c r="AS4" s="141"/>
      <c r="AT4" s="138"/>
      <c r="AU4" s="140"/>
      <c r="AV4" s="141"/>
      <c r="AW4" s="138"/>
      <c r="AX4" s="140"/>
      <c r="AY4" s="141"/>
      <c r="AZ4" s="138"/>
      <c r="BA4" s="140"/>
      <c r="BB4" s="141"/>
      <c r="BC4" s="138"/>
      <c r="BD4" s="140"/>
      <c r="BE4" s="141"/>
      <c r="BF4" s="138"/>
      <c r="BG4" s="140"/>
      <c r="BH4" s="141"/>
      <c r="BI4" s="138"/>
      <c r="BJ4" s="140"/>
      <c r="BK4" s="141"/>
      <c r="BL4" s="138"/>
      <c r="BM4" s="140"/>
      <c r="BN4" s="141"/>
      <c r="BO4" s="138"/>
      <c r="BP4" s="140"/>
      <c r="BQ4" s="141"/>
      <c r="BR4" s="138"/>
      <c r="BS4" s="140"/>
      <c r="BT4" s="141"/>
      <c r="BU4" s="138"/>
      <c r="BV4" s="140"/>
      <c r="BW4" s="141"/>
      <c r="BX4" s="138"/>
      <c r="BY4" s="140"/>
      <c r="BZ4" s="141"/>
      <c r="CA4" s="138"/>
      <c r="CB4" s="140"/>
      <c r="CC4" s="141"/>
      <c r="CD4" s="138"/>
      <c r="CE4" s="140"/>
      <c r="CF4" s="141"/>
      <c r="CG4" s="138"/>
      <c r="CH4" s="140"/>
      <c r="CI4" s="141"/>
      <c r="CJ4" s="138"/>
      <c r="CK4" s="140"/>
      <c r="CL4" s="141"/>
      <c r="CM4" s="138"/>
    </row>
    <row r="5" spans="1:91" x14ac:dyDescent="0.15">
      <c r="A5" s="104">
        <v>2</v>
      </c>
      <c r="B5" s="140"/>
      <c r="C5" s="141"/>
      <c r="D5" s="138"/>
      <c r="E5" s="140"/>
      <c r="F5" s="141"/>
      <c r="G5" s="138"/>
      <c r="H5" s="140"/>
      <c r="I5" s="141"/>
      <c r="J5" s="138"/>
      <c r="K5" s="140"/>
      <c r="L5" s="141"/>
      <c r="M5" s="138"/>
      <c r="N5" s="140"/>
      <c r="O5" s="141"/>
      <c r="P5" s="138"/>
      <c r="Q5" s="140"/>
      <c r="R5" s="141"/>
      <c r="S5" s="138"/>
      <c r="T5" s="140"/>
      <c r="U5" s="141"/>
      <c r="V5" s="138"/>
      <c r="W5" s="140"/>
      <c r="X5" s="141"/>
      <c r="Y5" s="138"/>
      <c r="Z5" s="140"/>
      <c r="AA5" s="141"/>
      <c r="AB5" s="138"/>
      <c r="AC5" s="140"/>
      <c r="AD5" s="141"/>
      <c r="AE5" s="138"/>
      <c r="AF5" s="140"/>
      <c r="AG5" s="141"/>
      <c r="AH5" s="138"/>
      <c r="AI5" s="140"/>
      <c r="AJ5" s="141"/>
      <c r="AK5" s="138"/>
      <c r="AL5" s="140"/>
      <c r="AM5" s="141"/>
      <c r="AN5" s="138"/>
      <c r="AO5" s="140"/>
      <c r="AP5" s="141"/>
      <c r="AQ5" s="138"/>
      <c r="AR5" s="140"/>
      <c r="AS5" s="141"/>
      <c r="AT5" s="138"/>
      <c r="AU5" s="140"/>
      <c r="AV5" s="141"/>
      <c r="AW5" s="138"/>
      <c r="AX5" s="140"/>
      <c r="AY5" s="141"/>
      <c r="AZ5" s="138"/>
      <c r="BA5" s="140"/>
      <c r="BB5" s="141"/>
      <c r="BC5" s="138"/>
      <c r="BD5" s="140"/>
      <c r="BE5" s="141"/>
      <c r="BF5" s="138"/>
      <c r="BG5" s="140"/>
      <c r="BH5" s="141"/>
      <c r="BI5" s="138"/>
      <c r="BJ5" s="140"/>
      <c r="BK5" s="141"/>
      <c r="BL5" s="138"/>
      <c r="BM5" s="140"/>
      <c r="BN5" s="141"/>
      <c r="BO5" s="138"/>
      <c r="BP5" s="140"/>
      <c r="BQ5" s="141"/>
      <c r="BR5" s="138"/>
      <c r="BS5" s="140"/>
      <c r="BT5" s="141"/>
      <c r="BU5" s="138"/>
      <c r="BV5" s="140"/>
      <c r="BW5" s="141"/>
      <c r="BX5" s="138"/>
      <c r="BY5" s="140"/>
      <c r="BZ5" s="141"/>
      <c r="CA5" s="138"/>
      <c r="CB5" s="140"/>
      <c r="CC5" s="141"/>
      <c r="CD5" s="138"/>
      <c r="CE5" s="140"/>
      <c r="CF5" s="141"/>
      <c r="CG5" s="138"/>
      <c r="CH5" s="140"/>
      <c r="CI5" s="141"/>
      <c r="CJ5" s="138"/>
      <c r="CK5" s="140"/>
      <c r="CL5" s="141"/>
      <c r="CM5" s="138"/>
    </row>
    <row r="6" spans="1:91" x14ac:dyDescent="0.15">
      <c r="A6" s="104">
        <v>3</v>
      </c>
      <c r="B6" s="140"/>
      <c r="C6" s="141"/>
      <c r="D6" s="138"/>
      <c r="E6" s="140"/>
      <c r="F6" s="141"/>
      <c r="G6" s="138"/>
      <c r="H6" s="140"/>
      <c r="I6" s="141"/>
      <c r="J6" s="138"/>
      <c r="K6" s="140"/>
      <c r="L6" s="141"/>
      <c r="M6" s="138"/>
      <c r="N6" s="140"/>
      <c r="O6" s="141"/>
      <c r="P6" s="138"/>
      <c r="Q6" s="140"/>
      <c r="R6" s="141"/>
      <c r="S6" s="138"/>
      <c r="T6" s="140"/>
      <c r="U6" s="141"/>
      <c r="V6" s="138"/>
      <c r="W6" s="140"/>
      <c r="X6" s="141"/>
      <c r="Y6" s="138"/>
      <c r="Z6" s="140"/>
      <c r="AA6" s="141"/>
      <c r="AB6" s="138"/>
      <c r="AC6" s="140"/>
      <c r="AD6" s="141"/>
      <c r="AE6" s="138"/>
      <c r="AF6" s="140"/>
      <c r="AG6" s="141"/>
      <c r="AH6" s="138"/>
      <c r="AI6" s="140"/>
      <c r="AJ6" s="141"/>
      <c r="AK6" s="138"/>
      <c r="AL6" s="140"/>
      <c r="AM6" s="141"/>
      <c r="AN6" s="138"/>
      <c r="AO6" s="140"/>
      <c r="AP6" s="141"/>
      <c r="AQ6" s="138"/>
      <c r="AR6" s="140"/>
      <c r="AS6" s="141"/>
      <c r="AT6" s="138"/>
      <c r="AU6" s="140"/>
      <c r="AV6" s="141"/>
      <c r="AW6" s="138"/>
      <c r="AX6" s="140"/>
      <c r="AY6" s="141"/>
      <c r="AZ6" s="138"/>
      <c r="BA6" s="140"/>
      <c r="BB6" s="141"/>
      <c r="BC6" s="138"/>
      <c r="BD6" s="140"/>
      <c r="BE6" s="141"/>
      <c r="BF6" s="138"/>
      <c r="BG6" s="140"/>
      <c r="BH6" s="141"/>
      <c r="BI6" s="138"/>
      <c r="BJ6" s="140"/>
      <c r="BK6" s="141"/>
      <c r="BL6" s="138"/>
      <c r="BM6" s="140"/>
      <c r="BN6" s="141"/>
      <c r="BO6" s="138"/>
      <c r="BP6" s="140"/>
      <c r="BQ6" s="141"/>
      <c r="BR6" s="138"/>
      <c r="BS6" s="140"/>
      <c r="BT6" s="141"/>
      <c r="BU6" s="138"/>
      <c r="BV6" s="140"/>
      <c r="BW6" s="141"/>
      <c r="BX6" s="138"/>
      <c r="BY6" s="140"/>
      <c r="BZ6" s="141"/>
      <c r="CA6" s="138"/>
      <c r="CB6" s="140"/>
      <c r="CC6" s="141"/>
      <c r="CD6" s="138"/>
      <c r="CE6" s="140"/>
      <c r="CF6" s="141"/>
      <c r="CG6" s="138"/>
      <c r="CH6" s="140"/>
      <c r="CI6" s="141"/>
      <c r="CJ6" s="138"/>
      <c r="CK6" s="140"/>
      <c r="CL6" s="141"/>
      <c r="CM6" s="138"/>
    </row>
    <row r="7" spans="1:91" x14ac:dyDescent="0.15">
      <c r="A7" s="104">
        <v>4</v>
      </c>
      <c r="B7" s="140"/>
      <c r="C7" s="141"/>
      <c r="D7" s="138"/>
      <c r="E7" s="140"/>
      <c r="F7" s="141"/>
      <c r="G7" s="138"/>
      <c r="H7" s="140"/>
      <c r="I7" s="141"/>
      <c r="J7" s="138"/>
      <c r="K7" s="140"/>
      <c r="L7" s="141"/>
      <c r="M7" s="138"/>
      <c r="N7" s="140"/>
      <c r="O7" s="141"/>
      <c r="P7" s="138"/>
      <c r="Q7" s="140"/>
      <c r="R7" s="141"/>
      <c r="S7" s="138"/>
      <c r="T7" s="140"/>
      <c r="U7" s="141"/>
      <c r="V7" s="138"/>
      <c r="W7" s="140"/>
      <c r="X7" s="141"/>
      <c r="Y7" s="138"/>
      <c r="Z7" s="140"/>
      <c r="AA7" s="141"/>
      <c r="AB7" s="138"/>
      <c r="AC7" s="140"/>
      <c r="AD7" s="141"/>
      <c r="AE7" s="138"/>
      <c r="AF7" s="140"/>
      <c r="AG7" s="141"/>
      <c r="AH7" s="138"/>
      <c r="AI7" s="140"/>
      <c r="AJ7" s="141"/>
      <c r="AK7" s="138"/>
      <c r="AL7" s="140"/>
      <c r="AM7" s="141"/>
      <c r="AN7" s="138"/>
      <c r="AO7" s="140"/>
      <c r="AP7" s="141"/>
      <c r="AQ7" s="138"/>
      <c r="AR7" s="140"/>
      <c r="AS7" s="141"/>
      <c r="AT7" s="138"/>
      <c r="AU7" s="140"/>
      <c r="AV7" s="141"/>
      <c r="AW7" s="138"/>
      <c r="AX7" s="140"/>
      <c r="AY7" s="141"/>
      <c r="AZ7" s="138"/>
      <c r="BA7" s="140"/>
      <c r="BB7" s="141"/>
      <c r="BC7" s="138"/>
      <c r="BD7" s="140"/>
      <c r="BE7" s="141"/>
      <c r="BF7" s="138"/>
      <c r="BG7" s="140"/>
      <c r="BH7" s="141"/>
      <c r="BI7" s="138"/>
      <c r="BJ7" s="140"/>
      <c r="BK7" s="141"/>
      <c r="BL7" s="138"/>
      <c r="BM7" s="140"/>
      <c r="BN7" s="141"/>
      <c r="BO7" s="138"/>
      <c r="BP7" s="140"/>
      <c r="BQ7" s="141"/>
      <c r="BR7" s="138"/>
      <c r="BS7" s="140"/>
      <c r="BT7" s="141"/>
      <c r="BU7" s="138"/>
      <c r="BV7" s="140"/>
      <c r="BW7" s="141"/>
      <c r="BX7" s="138"/>
      <c r="BY7" s="140"/>
      <c r="BZ7" s="141"/>
      <c r="CA7" s="138"/>
      <c r="CB7" s="140"/>
      <c r="CC7" s="141"/>
      <c r="CD7" s="138"/>
      <c r="CE7" s="140"/>
      <c r="CF7" s="141"/>
      <c r="CG7" s="138"/>
      <c r="CH7" s="140"/>
      <c r="CI7" s="141"/>
      <c r="CJ7" s="138"/>
      <c r="CK7" s="140"/>
      <c r="CL7" s="141"/>
      <c r="CM7" s="138"/>
    </row>
    <row r="8" spans="1:91" x14ac:dyDescent="0.15">
      <c r="A8" s="104">
        <v>5</v>
      </c>
      <c r="B8" s="140"/>
      <c r="C8" s="141"/>
      <c r="D8" s="138"/>
      <c r="E8" s="140"/>
      <c r="F8" s="141"/>
      <c r="G8" s="138"/>
      <c r="H8" s="140"/>
      <c r="I8" s="141"/>
      <c r="J8" s="138"/>
      <c r="K8" s="140"/>
      <c r="L8" s="141"/>
      <c r="M8" s="138"/>
      <c r="N8" s="140"/>
      <c r="O8" s="141"/>
      <c r="P8" s="138"/>
      <c r="Q8" s="140"/>
      <c r="R8" s="141"/>
      <c r="S8" s="138"/>
      <c r="T8" s="140"/>
      <c r="U8" s="141"/>
      <c r="V8" s="138"/>
      <c r="W8" s="140"/>
      <c r="X8" s="141"/>
      <c r="Y8" s="138"/>
      <c r="Z8" s="140"/>
      <c r="AA8" s="141"/>
      <c r="AB8" s="138"/>
      <c r="AC8" s="140"/>
      <c r="AD8" s="141"/>
      <c r="AE8" s="138"/>
      <c r="AF8" s="140"/>
      <c r="AG8" s="141"/>
      <c r="AH8" s="138"/>
      <c r="AI8" s="140"/>
      <c r="AJ8" s="141"/>
      <c r="AK8" s="138"/>
      <c r="AL8" s="140"/>
      <c r="AM8" s="141"/>
      <c r="AN8" s="138"/>
      <c r="AO8" s="140"/>
      <c r="AP8" s="141"/>
      <c r="AQ8" s="138"/>
      <c r="AR8" s="140"/>
      <c r="AS8" s="141"/>
      <c r="AT8" s="138"/>
      <c r="AU8" s="140"/>
      <c r="AV8" s="141"/>
      <c r="AW8" s="138"/>
      <c r="AX8" s="140"/>
      <c r="AY8" s="141"/>
      <c r="AZ8" s="138"/>
      <c r="BA8" s="140"/>
      <c r="BB8" s="141"/>
      <c r="BC8" s="138"/>
      <c r="BD8" s="140"/>
      <c r="BE8" s="141"/>
      <c r="BF8" s="138"/>
      <c r="BG8" s="140"/>
      <c r="BH8" s="141"/>
      <c r="BI8" s="138"/>
      <c r="BJ8" s="140"/>
      <c r="BK8" s="141"/>
      <c r="BL8" s="138"/>
      <c r="BM8" s="140"/>
      <c r="BN8" s="141"/>
      <c r="BO8" s="138"/>
      <c r="BP8" s="140"/>
      <c r="BQ8" s="141"/>
      <c r="BR8" s="138"/>
      <c r="BS8" s="140"/>
      <c r="BT8" s="141"/>
      <c r="BU8" s="138"/>
      <c r="BV8" s="140"/>
      <c r="BW8" s="141"/>
      <c r="BX8" s="138"/>
      <c r="BY8" s="140"/>
      <c r="BZ8" s="141"/>
      <c r="CA8" s="138"/>
      <c r="CB8" s="140"/>
      <c r="CC8" s="141"/>
      <c r="CD8" s="138"/>
      <c r="CE8" s="140"/>
      <c r="CF8" s="141"/>
      <c r="CG8" s="138"/>
      <c r="CH8" s="140"/>
      <c r="CI8" s="141"/>
      <c r="CJ8" s="138"/>
      <c r="CK8" s="140"/>
      <c r="CL8" s="141"/>
      <c r="CM8" s="138"/>
    </row>
    <row r="9" spans="1:91" x14ac:dyDescent="0.15">
      <c r="A9" s="104">
        <v>6</v>
      </c>
      <c r="B9" s="140"/>
      <c r="C9" s="141"/>
      <c r="D9" s="138"/>
      <c r="E9" s="140"/>
      <c r="F9" s="141"/>
      <c r="G9" s="138"/>
      <c r="H9" s="140"/>
      <c r="I9" s="141"/>
      <c r="J9" s="138"/>
      <c r="K9" s="140"/>
      <c r="L9" s="141"/>
      <c r="M9" s="138"/>
      <c r="N9" s="140"/>
      <c r="O9" s="141"/>
      <c r="P9" s="138"/>
      <c r="Q9" s="140"/>
      <c r="R9" s="141"/>
      <c r="S9" s="138"/>
      <c r="T9" s="140"/>
      <c r="U9" s="141"/>
      <c r="V9" s="138"/>
      <c r="W9" s="140"/>
      <c r="X9" s="141"/>
      <c r="Y9" s="138"/>
      <c r="Z9" s="140"/>
      <c r="AA9" s="141"/>
      <c r="AB9" s="138"/>
      <c r="AC9" s="140"/>
      <c r="AD9" s="141"/>
      <c r="AE9" s="138"/>
      <c r="AF9" s="140"/>
      <c r="AG9" s="141"/>
      <c r="AH9" s="138"/>
      <c r="AI9" s="140"/>
      <c r="AJ9" s="141"/>
      <c r="AK9" s="138"/>
      <c r="AL9" s="140"/>
      <c r="AM9" s="141"/>
      <c r="AN9" s="138"/>
      <c r="AO9" s="140"/>
      <c r="AP9" s="141"/>
      <c r="AQ9" s="138"/>
      <c r="AR9" s="140"/>
      <c r="AS9" s="141"/>
      <c r="AT9" s="138"/>
      <c r="AU9" s="140"/>
      <c r="AV9" s="141"/>
      <c r="AW9" s="138"/>
      <c r="AX9" s="140"/>
      <c r="AY9" s="141"/>
      <c r="AZ9" s="138"/>
      <c r="BA9" s="140"/>
      <c r="BB9" s="141"/>
      <c r="BC9" s="138"/>
      <c r="BD9" s="140"/>
      <c r="BE9" s="141"/>
      <c r="BF9" s="138"/>
      <c r="BG9" s="140"/>
      <c r="BH9" s="141"/>
      <c r="BI9" s="138"/>
      <c r="BJ9" s="140"/>
      <c r="BK9" s="141"/>
      <c r="BL9" s="138"/>
      <c r="BM9" s="140"/>
      <c r="BN9" s="141"/>
      <c r="BO9" s="138"/>
      <c r="BP9" s="140"/>
      <c r="BQ9" s="141"/>
      <c r="BR9" s="138"/>
      <c r="BS9" s="140"/>
      <c r="BT9" s="141"/>
      <c r="BU9" s="138"/>
      <c r="BV9" s="140"/>
      <c r="BW9" s="141"/>
      <c r="BX9" s="138"/>
      <c r="BY9" s="140"/>
      <c r="BZ9" s="141"/>
      <c r="CA9" s="138"/>
      <c r="CB9" s="140"/>
      <c r="CC9" s="141"/>
      <c r="CD9" s="138"/>
      <c r="CE9" s="140"/>
      <c r="CF9" s="141"/>
      <c r="CG9" s="138"/>
      <c r="CH9" s="140"/>
      <c r="CI9" s="141"/>
      <c r="CJ9" s="138"/>
      <c r="CK9" s="140"/>
      <c r="CL9" s="141"/>
      <c r="CM9" s="138"/>
    </row>
    <row r="10" spans="1:91" x14ac:dyDescent="0.15">
      <c r="A10" s="104">
        <v>7</v>
      </c>
      <c r="B10" s="140"/>
      <c r="C10" s="141"/>
      <c r="D10" s="138"/>
      <c r="E10" s="140"/>
      <c r="F10" s="141"/>
      <c r="G10" s="138"/>
      <c r="H10" s="140"/>
      <c r="I10" s="141"/>
      <c r="J10" s="138"/>
      <c r="K10" s="140"/>
      <c r="L10" s="141"/>
      <c r="M10" s="138"/>
      <c r="N10" s="140"/>
      <c r="O10" s="141"/>
      <c r="P10" s="138"/>
      <c r="Q10" s="140"/>
      <c r="R10" s="141"/>
      <c r="S10" s="138"/>
      <c r="T10" s="140"/>
      <c r="U10" s="141"/>
      <c r="V10" s="138"/>
      <c r="W10" s="140"/>
      <c r="X10" s="141"/>
      <c r="Y10" s="138"/>
      <c r="Z10" s="140"/>
      <c r="AA10" s="141"/>
      <c r="AB10" s="138"/>
      <c r="AC10" s="140"/>
      <c r="AD10" s="141"/>
      <c r="AE10" s="138"/>
      <c r="AF10" s="140"/>
      <c r="AG10" s="141"/>
      <c r="AH10" s="138"/>
      <c r="AI10" s="140"/>
      <c r="AJ10" s="141"/>
      <c r="AK10" s="138"/>
      <c r="AL10" s="140"/>
      <c r="AM10" s="141"/>
      <c r="AN10" s="138"/>
      <c r="AO10" s="140"/>
      <c r="AP10" s="141"/>
      <c r="AQ10" s="138"/>
      <c r="AR10" s="140"/>
      <c r="AS10" s="141"/>
      <c r="AT10" s="138"/>
      <c r="AU10" s="140"/>
      <c r="AV10" s="141"/>
      <c r="AW10" s="138"/>
      <c r="AX10" s="140"/>
      <c r="AY10" s="141"/>
      <c r="AZ10" s="138"/>
      <c r="BA10" s="140"/>
      <c r="BB10" s="141"/>
      <c r="BC10" s="138"/>
      <c r="BD10" s="140"/>
      <c r="BE10" s="141"/>
      <c r="BF10" s="138"/>
      <c r="BG10" s="140"/>
      <c r="BH10" s="141"/>
      <c r="BI10" s="138"/>
      <c r="BJ10" s="140"/>
      <c r="BK10" s="141"/>
      <c r="BL10" s="138"/>
      <c r="BM10" s="140"/>
      <c r="BN10" s="141"/>
      <c r="BO10" s="138"/>
      <c r="BP10" s="140"/>
      <c r="BQ10" s="141"/>
      <c r="BR10" s="138"/>
      <c r="BS10" s="140"/>
      <c r="BT10" s="141"/>
      <c r="BU10" s="138"/>
      <c r="BV10" s="140"/>
      <c r="BW10" s="141"/>
      <c r="BX10" s="138"/>
      <c r="BY10" s="140"/>
      <c r="BZ10" s="141"/>
      <c r="CA10" s="138"/>
      <c r="CB10" s="140"/>
      <c r="CC10" s="141"/>
      <c r="CD10" s="138"/>
      <c r="CE10" s="140"/>
      <c r="CF10" s="141"/>
      <c r="CG10" s="138"/>
      <c r="CH10" s="140"/>
      <c r="CI10" s="141"/>
      <c r="CJ10" s="138"/>
      <c r="CK10" s="140"/>
      <c r="CL10" s="141"/>
      <c r="CM10" s="138"/>
    </row>
    <row r="11" spans="1:91" x14ac:dyDescent="0.15">
      <c r="A11" s="104">
        <v>8</v>
      </c>
      <c r="B11" s="140"/>
      <c r="C11" s="141"/>
      <c r="D11" s="138"/>
      <c r="E11" s="140"/>
      <c r="F11" s="141"/>
      <c r="G11" s="138"/>
      <c r="H11" s="140"/>
      <c r="I11" s="141"/>
      <c r="J11" s="138"/>
      <c r="K11" s="140"/>
      <c r="L11" s="141"/>
      <c r="M11" s="138"/>
      <c r="N11" s="140"/>
      <c r="O11" s="141"/>
      <c r="P11" s="138"/>
      <c r="Q11" s="140"/>
      <c r="R11" s="141"/>
      <c r="S11" s="138"/>
      <c r="T11" s="140"/>
      <c r="U11" s="141"/>
      <c r="V11" s="138"/>
      <c r="W11" s="140"/>
      <c r="X11" s="141"/>
      <c r="Y11" s="138"/>
      <c r="Z11" s="140"/>
      <c r="AA11" s="141"/>
      <c r="AB11" s="138"/>
      <c r="AC11" s="140"/>
      <c r="AD11" s="141"/>
      <c r="AE11" s="138"/>
      <c r="AF11" s="140"/>
      <c r="AG11" s="141"/>
      <c r="AH11" s="138"/>
      <c r="AI11" s="140"/>
      <c r="AJ11" s="141"/>
      <c r="AK11" s="138"/>
      <c r="AL11" s="140"/>
      <c r="AM11" s="141"/>
      <c r="AN11" s="138"/>
      <c r="AO11" s="140"/>
      <c r="AP11" s="141"/>
      <c r="AQ11" s="138"/>
      <c r="AR11" s="140"/>
      <c r="AS11" s="141"/>
      <c r="AT11" s="138"/>
      <c r="AU11" s="140"/>
      <c r="AV11" s="141"/>
      <c r="AW11" s="138"/>
      <c r="AX11" s="140"/>
      <c r="AY11" s="141"/>
      <c r="AZ11" s="138"/>
      <c r="BA11" s="140"/>
      <c r="BB11" s="141"/>
      <c r="BC11" s="138"/>
      <c r="BD11" s="140"/>
      <c r="BE11" s="141"/>
      <c r="BF11" s="138"/>
      <c r="BG11" s="140"/>
      <c r="BH11" s="141"/>
      <c r="BI11" s="138"/>
      <c r="BJ11" s="140"/>
      <c r="BK11" s="141"/>
      <c r="BL11" s="138"/>
      <c r="BM11" s="140"/>
      <c r="BN11" s="141"/>
      <c r="BO11" s="138"/>
      <c r="BP11" s="140"/>
      <c r="BQ11" s="141"/>
      <c r="BR11" s="138"/>
      <c r="BS11" s="140"/>
      <c r="BT11" s="141"/>
      <c r="BU11" s="138"/>
      <c r="BV11" s="140"/>
      <c r="BW11" s="141"/>
      <c r="BX11" s="138"/>
      <c r="BY11" s="140"/>
      <c r="BZ11" s="141"/>
      <c r="CA11" s="138"/>
      <c r="CB11" s="140"/>
      <c r="CC11" s="141"/>
      <c r="CD11" s="138"/>
      <c r="CE11" s="140"/>
      <c r="CF11" s="141"/>
      <c r="CG11" s="138"/>
      <c r="CH11" s="140"/>
      <c r="CI11" s="141"/>
      <c r="CJ11" s="138"/>
      <c r="CK11" s="140"/>
      <c r="CL11" s="141"/>
      <c r="CM11" s="138"/>
    </row>
    <row r="12" spans="1:91" x14ac:dyDescent="0.15">
      <c r="A12" s="104">
        <v>9</v>
      </c>
      <c r="B12" s="140"/>
      <c r="C12" s="141"/>
      <c r="D12" s="138"/>
      <c r="E12" s="140"/>
      <c r="F12" s="141"/>
      <c r="G12" s="138"/>
      <c r="H12" s="140"/>
      <c r="I12" s="141"/>
      <c r="J12" s="138"/>
      <c r="K12" s="140"/>
      <c r="L12" s="141"/>
      <c r="M12" s="138"/>
      <c r="N12" s="140"/>
      <c r="O12" s="141"/>
      <c r="P12" s="138"/>
      <c r="Q12" s="140"/>
      <c r="R12" s="141"/>
      <c r="S12" s="138"/>
      <c r="T12" s="140"/>
      <c r="U12" s="141"/>
      <c r="V12" s="138"/>
      <c r="W12" s="140"/>
      <c r="X12" s="141"/>
      <c r="Y12" s="138"/>
      <c r="Z12" s="140"/>
      <c r="AA12" s="141"/>
      <c r="AB12" s="138"/>
      <c r="AC12" s="140"/>
      <c r="AD12" s="141"/>
      <c r="AE12" s="138"/>
      <c r="AF12" s="140"/>
      <c r="AG12" s="141"/>
      <c r="AH12" s="138"/>
      <c r="AI12" s="140"/>
      <c r="AJ12" s="141"/>
      <c r="AK12" s="138"/>
      <c r="AL12" s="140"/>
      <c r="AM12" s="141"/>
      <c r="AN12" s="138"/>
      <c r="AO12" s="140"/>
      <c r="AP12" s="141"/>
      <c r="AQ12" s="138"/>
      <c r="AR12" s="140"/>
      <c r="AS12" s="141"/>
      <c r="AT12" s="138"/>
      <c r="AU12" s="140"/>
      <c r="AV12" s="141"/>
      <c r="AW12" s="138"/>
      <c r="AX12" s="140"/>
      <c r="AY12" s="141"/>
      <c r="AZ12" s="138"/>
      <c r="BA12" s="140"/>
      <c r="BB12" s="141"/>
      <c r="BC12" s="138"/>
      <c r="BD12" s="140"/>
      <c r="BE12" s="141"/>
      <c r="BF12" s="138"/>
      <c r="BG12" s="140"/>
      <c r="BH12" s="141"/>
      <c r="BI12" s="138"/>
      <c r="BJ12" s="140"/>
      <c r="BK12" s="141"/>
      <c r="BL12" s="138"/>
      <c r="BM12" s="140"/>
      <c r="BN12" s="141"/>
      <c r="BO12" s="138"/>
      <c r="BP12" s="140"/>
      <c r="BQ12" s="141"/>
      <c r="BR12" s="138"/>
      <c r="BS12" s="140"/>
      <c r="BT12" s="141"/>
      <c r="BU12" s="138"/>
      <c r="BV12" s="140"/>
      <c r="BW12" s="141"/>
      <c r="BX12" s="138"/>
      <c r="BY12" s="140"/>
      <c r="BZ12" s="141"/>
      <c r="CA12" s="138"/>
      <c r="CB12" s="140"/>
      <c r="CC12" s="141"/>
      <c r="CD12" s="138"/>
      <c r="CE12" s="140"/>
      <c r="CF12" s="141"/>
      <c r="CG12" s="138"/>
      <c r="CH12" s="140"/>
      <c r="CI12" s="141"/>
      <c r="CJ12" s="138"/>
      <c r="CK12" s="140"/>
      <c r="CL12" s="141"/>
      <c r="CM12" s="138"/>
    </row>
    <row r="13" spans="1:91" x14ac:dyDescent="0.15">
      <c r="A13" s="104">
        <v>10</v>
      </c>
      <c r="B13" s="140"/>
      <c r="C13" s="141"/>
      <c r="D13" s="138"/>
      <c r="E13" s="140"/>
      <c r="F13" s="141"/>
      <c r="G13" s="138"/>
      <c r="H13" s="140"/>
      <c r="I13" s="141"/>
      <c r="J13" s="138"/>
      <c r="K13" s="140"/>
      <c r="L13" s="141"/>
      <c r="M13" s="138"/>
      <c r="N13" s="140"/>
      <c r="O13" s="141"/>
      <c r="P13" s="138"/>
      <c r="Q13" s="140"/>
      <c r="R13" s="141"/>
      <c r="S13" s="138"/>
      <c r="T13" s="140"/>
      <c r="U13" s="141"/>
      <c r="V13" s="138"/>
      <c r="W13" s="140"/>
      <c r="X13" s="141"/>
      <c r="Y13" s="138"/>
      <c r="Z13" s="140"/>
      <c r="AA13" s="141"/>
      <c r="AB13" s="138"/>
      <c r="AC13" s="140"/>
      <c r="AD13" s="141"/>
      <c r="AE13" s="138"/>
      <c r="AF13" s="140"/>
      <c r="AG13" s="141"/>
      <c r="AH13" s="138"/>
      <c r="AI13" s="140"/>
      <c r="AJ13" s="141"/>
      <c r="AK13" s="138"/>
      <c r="AL13" s="140"/>
      <c r="AM13" s="141"/>
      <c r="AN13" s="138"/>
      <c r="AO13" s="140"/>
      <c r="AP13" s="141"/>
      <c r="AQ13" s="138"/>
      <c r="AR13" s="140"/>
      <c r="AS13" s="141"/>
      <c r="AT13" s="138"/>
      <c r="AU13" s="140"/>
      <c r="AV13" s="141"/>
      <c r="AW13" s="138"/>
      <c r="AX13" s="140"/>
      <c r="AY13" s="141"/>
      <c r="AZ13" s="138"/>
      <c r="BA13" s="140"/>
      <c r="BB13" s="141"/>
      <c r="BC13" s="138"/>
      <c r="BD13" s="140"/>
      <c r="BE13" s="141"/>
      <c r="BF13" s="138"/>
      <c r="BG13" s="140"/>
      <c r="BH13" s="141"/>
      <c r="BI13" s="138"/>
      <c r="BJ13" s="140"/>
      <c r="BK13" s="141"/>
      <c r="BL13" s="138"/>
      <c r="BM13" s="140"/>
      <c r="BN13" s="141"/>
      <c r="BO13" s="138"/>
      <c r="BP13" s="140"/>
      <c r="BQ13" s="141"/>
      <c r="BR13" s="138"/>
      <c r="BS13" s="140"/>
      <c r="BT13" s="141"/>
      <c r="BU13" s="138"/>
      <c r="BV13" s="140"/>
      <c r="BW13" s="141"/>
      <c r="BX13" s="138"/>
      <c r="BY13" s="140"/>
      <c r="BZ13" s="141"/>
      <c r="CA13" s="138"/>
      <c r="CB13" s="140"/>
      <c r="CC13" s="141"/>
      <c r="CD13" s="138"/>
      <c r="CE13" s="140"/>
      <c r="CF13" s="141"/>
      <c r="CG13" s="138"/>
      <c r="CH13" s="140"/>
      <c r="CI13" s="141"/>
      <c r="CJ13" s="138"/>
      <c r="CK13" s="140"/>
      <c r="CL13" s="141"/>
      <c r="CM13" s="138"/>
    </row>
    <row r="14" spans="1:91" x14ac:dyDescent="0.15">
      <c r="A14" s="104">
        <v>11</v>
      </c>
      <c r="B14" s="140"/>
      <c r="C14" s="141"/>
      <c r="D14" s="138"/>
      <c r="E14" s="140"/>
      <c r="F14" s="141"/>
      <c r="G14" s="138"/>
      <c r="H14" s="140"/>
      <c r="I14" s="141"/>
      <c r="J14" s="138"/>
      <c r="K14" s="140"/>
      <c r="L14" s="141"/>
      <c r="M14" s="138"/>
      <c r="N14" s="140"/>
      <c r="O14" s="141"/>
      <c r="P14" s="138"/>
      <c r="Q14" s="140"/>
      <c r="R14" s="141"/>
      <c r="S14" s="138"/>
      <c r="T14" s="140"/>
      <c r="U14" s="141"/>
      <c r="V14" s="138"/>
      <c r="W14" s="140"/>
      <c r="X14" s="141"/>
      <c r="Y14" s="138"/>
      <c r="Z14" s="140"/>
      <c r="AA14" s="141"/>
      <c r="AB14" s="138"/>
      <c r="AC14" s="140"/>
      <c r="AD14" s="141"/>
      <c r="AE14" s="138"/>
      <c r="AF14" s="140"/>
      <c r="AG14" s="141"/>
      <c r="AH14" s="138"/>
      <c r="AI14" s="140"/>
      <c r="AJ14" s="141"/>
      <c r="AK14" s="138"/>
      <c r="AL14" s="140"/>
      <c r="AM14" s="141"/>
      <c r="AN14" s="138"/>
      <c r="AO14" s="140"/>
      <c r="AP14" s="141"/>
      <c r="AQ14" s="138"/>
      <c r="AR14" s="140"/>
      <c r="AS14" s="141"/>
      <c r="AT14" s="138"/>
      <c r="AU14" s="140"/>
      <c r="AV14" s="141"/>
      <c r="AW14" s="138"/>
      <c r="AX14" s="140"/>
      <c r="AY14" s="141"/>
      <c r="AZ14" s="138"/>
      <c r="BA14" s="140"/>
      <c r="BB14" s="141"/>
      <c r="BC14" s="138"/>
      <c r="BD14" s="140"/>
      <c r="BE14" s="141"/>
      <c r="BF14" s="138"/>
      <c r="BG14" s="140"/>
      <c r="BH14" s="141"/>
      <c r="BI14" s="138"/>
      <c r="BJ14" s="140"/>
      <c r="BK14" s="141"/>
      <c r="BL14" s="138"/>
      <c r="BM14" s="140"/>
      <c r="BN14" s="141"/>
      <c r="BO14" s="138"/>
      <c r="BP14" s="140"/>
      <c r="BQ14" s="141"/>
      <c r="BR14" s="138"/>
      <c r="BS14" s="140"/>
      <c r="BT14" s="141"/>
      <c r="BU14" s="138"/>
      <c r="BV14" s="140"/>
      <c r="BW14" s="141"/>
      <c r="BX14" s="138"/>
      <c r="BY14" s="140"/>
      <c r="BZ14" s="141"/>
      <c r="CA14" s="138"/>
      <c r="CB14" s="140"/>
      <c r="CC14" s="141"/>
      <c r="CD14" s="138"/>
      <c r="CE14" s="140"/>
      <c r="CF14" s="141"/>
      <c r="CG14" s="138"/>
      <c r="CH14" s="140"/>
      <c r="CI14" s="141"/>
      <c r="CJ14" s="138"/>
      <c r="CK14" s="140"/>
      <c r="CL14" s="141"/>
      <c r="CM14" s="138"/>
    </row>
    <row r="15" spans="1:91" x14ac:dyDescent="0.15">
      <c r="A15" s="104">
        <v>12</v>
      </c>
      <c r="B15" s="140"/>
      <c r="C15" s="141"/>
      <c r="D15" s="138"/>
      <c r="E15" s="140"/>
      <c r="F15" s="141"/>
      <c r="G15" s="138"/>
      <c r="H15" s="140"/>
      <c r="I15" s="141"/>
      <c r="J15" s="138"/>
      <c r="K15" s="140"/>
      <c r="L15" s="141"/>
      <c r="M15" s="138"/>
      <c r="N15" s="140"/>
      <c r="O15" s="141"/>
      <c r="P15" s="138"/>
      <c r="Q15" s="140"/>
      <c r="R15" s="141"/>
      <c r="S15" s="138"/>
      <c r="T15" s="140"/>
      <c r="U15" s="141"/>
      <c r="V15" s="138"/>
      <c r="W15" s="140"/>
      <c r="X15" s="141"/>
      <c r="Y15" s="138"/>
      <c r="Z15" s="140"/>
      <c r="AA15" s="141"/>
      <c r="AB15" s="138"/>
      <c r="AC15" s="140"/>
      <c r="AD15" s="141"/>
      <c r="AE15" s="138"/>
      <c r="AF15" s="140"/>
      <c r="AG15" s="141"/>
      <c r="AH15" s="138"/>
      <c r="AI15" s="140"/>
      <c r="AJ15" s="141"/>
      <c r="AK15" s="138"/>
      <c r="AL15" s="140"/>
      <c r="AM15" s="141"/>
      <c r="AN15" s="138"/>
      <c r="AO15" s="140"/>
      <c r="AP15" s="141"/>
      <c r="AQ15" s="138"/>
      <c r="AR15" s="140"/>
      <c r="AS15" s="141"/>
      <c r="AT15" s="138"/>
      <c r="AU15" s="140"/>
      <c r="AV15" s="141"/>
      <c r="AW15" s="138"/>
      <c r="AX15" s="140"/>
      <c r="AY15" s="141"/>
      <c r="AZ15" s="138"/>
      <c r="BA15" s="140"/>
      <c r="BB15" s="141"/>
      <c r="BC15" s="138"/>
      <c r="BD15" s="140"/>
      <c r="BE15" s="141"/>
      <c r="BF15" s="138"/>
      <c r="BG15" s="140"/>
      <c r="BH15" s="141"/>
      <c r="BI15" s="138"/>
      <c r="BJ15" s="140"/>
      <c r="BK15" s="141"/>
      <c r="BL15" s="138"/>
      <c r="BM15" s="140"/>
      <c r="BN15" s="141"/>
      <c r="BO15" s="138"/>
      <c r="BP15" s="140"/>
      <c r="BQ15" s="141"/>
      <c r="BR15" s="138"/>
      <c r="BS15" s="140"/>
      <c r="BT15" s="141"/>
      <c r="BU15" s="138"/>
      <c r="BV15" s="140"/>
      <c r="BW15" s="141"/>
      <c r="BX15" s="138"/>
      <c r="BY15" s="140"/>
      <c r="BZ15" s="141"/>
      <c r="CA15" s="138"/>
      <c r="CB15" s="140"/>
      <c r="CC15" s="141"/>
      <c r="CD15" s="138"/>
      <c r="CE15" s="140"/>
      <c r="CF15" s="141"/>
      <c r="CG15" s="138"/>
      <c r="CH15" s="140"/>
      <c r="CI15" s="141"/>
      <c r="CJ15" s="138"/>
      <c r="CK15" s="140"/>
      <c r="CL15" s="141"/>
      <c r="CM15" s="138"/>
    </row>
    <row r="16" spans="1:91" x14ac:dyDescent="0.15">
      <c r="A16" s="104">
        <v>13</v>
      </c>
      <c r="B16" s="140"/>
      <c r="C16" s="141"/>
      <c r="D16" s="138"/>
      <c r="E16" s="140"/>
      <c r="F16" s="141"/>
      <c r="G16" s="138"/>
      <c r="H16" s="140"/>
      <c r="I16" s="141"/>
      <c r="J16" s="138"/>
      <c r="K16" s="140"/>
      <c r="L16" s="141"/>
      <c r="M16" s="138"/>
      <c r="N16" s="140"/>
      <c r="O16" s="141"/>
      <c r="P16" s="138"/>
      <c r="Q16" s="140"/>
      <c r="R16" s="141"/>
      <c r="S16" s="138"/>
      <c r="T16" s="140"/>
      <c r="U16" s="141"/>
      <c r="V16" s="138"/>
      <c r="W16" s="140"/>
      <c r="X16" s="141"/>
      <c r="Y16" s="138"/>
      <c r="Z16" s="140"/>
      <c r="AA16" s="141"/>
      <c r="AB16" s="138"/>
      <c r="AC16" s="140"/>
      <c r="AD16" s="141"/>
      <c r="AE16" s="138"/>
      <c r="AF16" s="140"/>
      <c r="AG16" s="141"/>
      <c r="AH16" s="138"/>
      <c r="AI16" s="140"/>
      <c r="AJ16" s="141"/>
      <c r="AK16" s="138"/>
      <c r="AL16" s="140"/>
      <c r="AM16" s="141"/>
      <c r="AN16" s="138"/>
      <c r="AO16" s="140"/>
      <c r="AP16" s="141"/>
      <c r="AQ16" s="138"/>
      <c r="AR16" s="140"/>
      <c r="AS16" s="141"/>
      <c r="AT16" s="138"/>
      <c r="AU16" s="140"/>
      <c r="AV16" s="141"/>
      <c r="AW16" s="138"/>
      <c r="AX16" s="140"/>
      <c r="AY16" s="141"/>
      <c r="AZ16" s="138"/>
      <c r="BA16" s="140"/>
      <c r="BB16" s="141"/>
      <c r="BC16" s="138"/>
      <c r="BD16" s="140"/>
      <c r="BE16" s="141"/>
      <c r="BF16" s="138"/>
      <c r="BG16" s="140"/>
      <c r="BH16" s="141"/>
      <c r="BI16" s="138"/>
      <c r="BJ16" s="140"/>
      <c r="BK16" s="141"/>
      <c r="BL16" s="138"/>
      <c r="BM16" s="140"/>
      <c r="BN16" s="141"/>
      <c r="BO16" s="138"/>
      <c r="BP16" s="140"/>
      <c r="BQ16" s="141"/>
      <c r="BR16" s="138"/>
      <c r="BS16" s="140"/>
      <c r="BT16" s="141"/>
      <c r="BU16" s="138"/>
      <c r="BV16" s="140"/>
      <c r="BW16" s="141"/>
      <c r="BX16" s="138"/>
      <c r="BY16" s="140"/>
      <c r="BZ16" s="141"/>
      <c r="CA16" s="138"/>
      <c r="CB16" s="140"/>
      <c r="CC16" s="141"/>
      <c r="CD16" s="138"/>
      <c r="CE16" s="140"/>
      <c r="CF16" s="141"/>
      <c r="CG16" s="138"/>
      <c r="CH16" s="140"/>
      <c r="CI16" s="141"/>
      <c r="CJ16" s="138"/>
      <c r="CK16" s="140"/>
      <c r="CL16" s="141"/>
      <c r="CM16" s="138"/>
    </row>
    <row r="17" spans="1:91" x14ac:dyDescent="0.15">
      <c r="A17" s="104">
        <v>14</v>
      </c>
      <c r="B17" s="140"/>
      <c r="C17" s="141"/>
      <c r="D17" s="138"/>
      <c r="E17" s="140"/>
      <c r="F17" s="141"/>
      <c r="G17" s="138"/>
      <c r="H17" s="140"/>
      <c r="I17" s="141"/>
      <c r="J17" s="138"/>
      <c r="K17" s="140"/>
      <c r="L17" s="141"/>
      <c r="M17" s="138"/>
      <c r="N17" s="140"/>
      <c r="O17" s="141"/>
      <c r="P17" s="138"/>
      <c r="Q17" s="140"/>
      <c r="R17" s="141"/>
      <c r="S17" s="138"/>
      <c r="T17" s="140"/>
      <c r="U17" s="141"/>
      <c r="V17" s="138"/>
      <c r="W17" s="140"/>
      <c r="X17" s="141"/>
      <c r="Y17" s="138"/>
      <c r="Z17" s="140"/>
      <c r="AA17" s="141"/>
      <c r="AB17" s="138"/>
      <c r="AC17" s="140"/>
      <c r="AD17" s="141"/>
      <c r="AE17" s="138"/>
      <c r="AF17" s="140"/>
      <c r="AG17" s="141"/>
      <c r="AH17" s="138"/>
      <c r="AI17" s="140"/>
      <c r="AJ17" s="141"/>
      <c r="AK17" s="138"/>
      <c r="AL17" s="140"/>
      <c r="AM17" s="141"/>
      <c r="AN17" s="138"/>
      <c r="AO17" s="140"/>
      <c r="AP17" s="141"/>
      <c r="AQ17" s="138"/>
      <c r="AR17" s="140"/>
      <c r="AS17" s="141"/>
      <c r="AT17" s="138"/>
      <c r="AU17" s="140"/>
      <c r="AV17" s="141"/>
      <c r="AW17" s="138"/>
      <c r="AX17" s="140"/>
      <c r="AY17" s="141"/>
      <c r="AZ17" s="138"/>
      <c r="BA17" s="140"/>
      <c r="BB17" s="141"/>
      <c r="BC17" s="138"/>
      <c r="BD17" s="140"/>
      <c r="BE17" s="141"/>
      <c r="BF17" s="138"/>
      <c r="BG17" s="140"/>
      <c r="BH17" s="141"/>
      <c r="BI17" s="138"/>
      <c r="BJ17" s="140"/>
      <c r="BK17" s="141"/>
      <c r="BL17" s="138"/>
      <c r="BM17" s="140"/>
      <c r="BN17" s="141"/>
      <c r="BO17" s="138"/>
      <c r="BP17" s="140"/>
      <c r="BQ17" s="141"/>
      <c r="BR17" s="138"/>
      <c r="BS17" s="140"/>
      <c r="BT17" s="141"/>
      <c r="BU17" s="138"/>
      <c r="BV17" s="140"/>
      <c r="BW17" s="141"/>
      <c r="BX17" s="138"/>
      <c r="BY17" s="140"/>
      <c r="BZ17" s="141"/>
      <c r="CA17" s="138"/>
      <c r="CB17" s="140"/>
      <c r="CC17" s="141"/>
      <c r="CD17" s="138"/>
      <c r="CE17" s="140"/>
      <c r="CF17" s="141"/>
      <c r="CG17" s="138"/>
      <c r="CH17" s="140"/>
      <c r="CI17" s="141"/>
      <c r="CJ17" s="138"/>
      <c r="CK17" s="140"/>
      <c r="CL17" s="141"/>
      <c r="CM17" s="138"/>
    </row>
    <row r="18" spans="1:91" x14ac:dyDescent="0.15">
      <c r="A18" s="104">
        <v>15</v>
      </c>
      <c r="B18" s="140"/>
      <c r="C18" s="141"/>
      <c r="D18" s="138"/>
      <c r="E18" s="140"/>
      <c r="F18" s="141"/>
      <c r="G18" s="138"/>
      <c r="H18" s="140"/>
      <c r="I18" s="141"/>
      <c r="J18" s="138"/>
      <c r="K18" s="140"/>
      <c r="L18" s="141"/>
      <c r="M18" s="138"/>
      <c r="N18" s="140"/>
      <c r="O18" s="141"/>
      <c r="P18" s="138"/>
      <c r="Q18" s="140"/>
      <c r="R18" s="141"/>
      <c r="S18" s="138"/>
      <c r="T18" s="140"/>
      <c r="U18" s="141"/>
      <c r="V18" s="138"/>
      <c r="W18" s="140"/>
      <c r="X18" s="141"/>
      <c r="Y18" s="138"/>
      <c r="Z18" s="140"/>
      <c r="AA18" s="141"/>
      <c r="AB18" s="138"/>
      <c r="AC18" s="140"/>
      <c r="AD18" s="141"/>
      <c r="AE18" s="138"/>
      <c r="AF18" s="140"/>
      <c r="AG18" s="141"/>
      <c r="AH18" s="138"/>
      <c r="AI18" s="140"/>
      <c r="AJ18" s="141"/>
      <c r="AK18" s="138"/>
      <c r="AL18" s="140"/>
      <c r="AM18" s="141"/>
      <c r="AN18" s="138"/>
      <c r="AO18" s="140"/>
      <c r="AP18" s="141"/>
      <c r="AQ18" s="138"/>
      <c r="AR18" s="140"/>
      <c r="AS18" s="141"/>
      <c r="AT18" s="138"/>
      <c r="AU18" s="140"/>
      <c r="AV18" s="141"/>
      <c r="AW18" s="138"/>
      <c r="AX18" s="140"/>
      <c r="AY18" s="141"/>
      <c r="AZ18" s="138"/>
      <c r="BA18" s="140"/>
      <c r="BB18" s="141"/>
      <c r="BC18" s="138"/>
      <c r="BD18" s="140"/>
      <c r="BE18" s="141"/>
      <c r="BF18" s="138"/>
      <c r="BG18" s="140"/>
      <c r="BH18" s="141"/>
      <c r="BI18" s="138"/>
      <c r="BJ18" s="140"/>
      <c r="BK18" s="141"/>
      <c r="BL18" s="138"/>
      <c r="BM18" s="140"/>
      <c r="BN18" s="141"/>
      <c r="BO18" s="138"/>
      <c r="BP18" s="140"/>
      <c r="BQ18" s="141"/>
      <c r="BR18" s="138"/>
      <c r="BS18" s="140"/>
      <c r="BT18" s="141"/>
      <c r="BU18" s="138"/>
      <c r="BV18" s="140"/>
      <c r="BW18" s="141"/>
      <c r="BX18" s="138"/>
      <c r="BY18" s="140"/>
      <c r="BZ18" s="141"/>
      <c r="CA18" s="138"/>
      <c r="CB18" s="140"/>
      <c r="CC18" s="141"/>
      <c r="CD18" s="138"/>
      <c r="CE18" s="140"/>
      <c r="CF18" s="141"/>
      <c r="CG18" s="138"/>
      <c r="CH18" s="140"/>
      <c r="CI18" s="141"/>
      <c r="CJ18" s="138"/>
      <c r="CK18" s="140"/>
      <c r="CL18" s="141"/>
      <c r="CM18" s="138"/>
    </row>
    <row r="19" spans="1:91" x14ac:dyDescent="0.15">
      <c r="A19" s="104">
        <v>16</v>
      </c>
      <c r="B19" s="140"/>
      <c r="C19" s="141"/>
      <c r="D19" s="138"/>
      <c r="E19" s="140"/>
      <c r="F19" s="141"/>
      <c r="G19" s="138"/>
      <c r="H19" s="140"/>
      <c r="I19" s="141"/>
      <c r="J19" s="138"/>
      <c r="K19" s="140"/>
      <c r="L19" s="141"/>
      <c r="M19" s="138"/>
      <c r="N19" s="140"/>
      <c r="O19" s="141"/>
      <c r="P19" s="138"/>
      <c r="Q19" s="140"/>
      <c r="R19" s="141"/>
      <c r="S19" s="138"/>
      <c r="T19" s="140"/>
      <c r="U19" s="141"/>
      <c r="V19" s="138"/>
      <c r="W19" s="140"/>
      <c r="X19" s="141"/>
      <c r="Y19" s="138"/>
      <c r="Z19" s="140"/>
      <c r="AA19" s="141"/>
      <c r="AB19" s="138"/>
      <c r="AC19" s="140"/>
      <c r="AD19" s="141"/>
      <c r="AE19" s="138"/>
      <c r="AF19" s="140"/>
      <c r="AG19" s="141"/>
      <c r="AH19" s="138"/>
      <c r="AI19" s="140"/>
      <c r="AJ19" s="141"/>
      <c r="AK19" s="138"/>
      <c r="AL19" s="140"/>
      <c r="AM19" s="141"/>
      <c r="AN19" s="138"/>
      <c r="AO19" s="140"/>
      <c r="AP19" s="141"/>
      <c r="AQ19" s="138"/>
      <c r="AR19" s="140"/>
      <c r="AS19" s="141"/>
      <c r="AT19" s="138"/>
      <c r="AU19" s="140"/>
      <c r="AV19" s="141"/>
      <c r="AW19" s="138"/>
      <c r="AX19" s="140"/>
      <c r="AY19" s="141"/>
      <c r="AZ19" s="138"/>
      <c r="BA19" s="140"/>
      <c r="BB19" s="141"/>
      <c r="BC19" s="138"/>
      <c r="BD19" s="140"/>
      <c r="BE19" s="141"/>
      <c r="BF19" s="138"/>
      <c r="BG19" s="140"/>
      <c r="BH19" s="141"/>
      <c r="BI19" s="138"/>
      <c r="BJ19" s="140"/>
      <c r="BK19" s="141"/>
      <c r="BL19" s="138"/>
      <c r="BM19" s="140"/>
      <c r="BN19" s="141"/>
      <c r="BO19" s="138"/>
      <c r="BP19" s="140"/>
      <c r="BQ19" s="141"/>
      <c r="BR19" s="138"/>
      <c r="BS19" s="140"/>
      <c r="BT19" s="141"/>
      <c r="BU19" s="138"/>
      <c r="BV19" s="140"/>
      <c r="BW19" s="141"/>
      <c r="BX19" s="138"/>
      <c r="BY19" s="140"/>
      <c r="BZ19" s="141"/>
      <c r="CA19" s="138"/>
      <c r="CB19" s="140"/>
      <c r="CC19" s="141"/>
      <c r="CD19" s="138"/>
      <c r="CE19" s="140"/>
      <c r="CF19" s="141"/>
      <c r="CG19" s="138"/>
      <c r="CH19" s="140"/>
      <c r="CI19" s="141"/>
      <c r="CJ19" s="138"/>
      <c r="CK19" s="140"/>
      <c r="CL19" s="141"/>
      <c r="CM19" s="138"/>
    </row>
    <row r="20" spans="1:91" x14ac:dyDescent="0.15">
      <c r="A20" s="104">
        <v>17</v>
      </c>
      <c r="B20" s="140"/>
      <c r="C20" s="141"/>
      <c r="D20" s="138"/>
      <c r="E20" s="140"/>
      <c r="F20" s="141"/>
      <c r="G20" s="138"/>
      <c r="H20" s="140"/>
      <c r="I20" s="141"/>
      <c r="J20" s="138"/>
      <c r="K20" s="140"/>
      <c r="L20" s="141"/>
      <c r="M20" s="138"/>
      <c r="N20" s="140"/>
      <c r="O20" s="141"/>
      <c r="P20" s="138"/>
      <c r="Q20" s="140"/>
      <c r="R20" s="141"/>
      <c r="S20" s="138"/>
      <c r="T20" s="140"/>
      <c r="U20" s="141"/>
      <c r="V20" s="138"/>
      <c r="W20" s="140"/>
      <c r="X20" s="141"/>
      <c r="Y20" s="138"/>
      <c r="Z20" s="140"/>
      <c r="AA20" s="141"/>
      <c r="AB20" s="138"/>
      <c r="AC20" s="140"/>
      <c r="AD20" s="141"/>
      <c r="AE20" s="138"/>
      <c r="AF20" s="140"/>
      <c r="AG20" s="141"/>
      <c r="AH20" s="138"/>
      <c r="AI20" s="140"/>
      <c r="AJ20" s="141"/>
      <c r="AK20" s="138"/>
      <c r="AL20" s="140"/>
      <c r="AM20" s="141"/>
      <c r="AN20" s="138"/>
      <c r="AO20" s="140"/>
      <c r="AP20" s="141"/>
      <c r="AQ20" s="138"/>
      <c r="AR20" s="140"/>
      <c r="AS20" s="141"/>
      <c r="AT20" s="138"/>
      <c r="AU20" s="140"/>
      <c r="AV20" s="141"/>
      <c r="AW20" s="138"/>
      <c r="AX20" s="140"/>
      <c r="AY20" s="141"/>
      <c r="AZ20" s="138"/>
      <c r="BA20" s="140"/>
      <c r="BB20" s="141"/>
      <c r="BC20" s="138"/>
      <c r="BD20" s="140"/>
      <c r="BE20" s="141"/>
      <c r="BF20" s="138"/>
      <c r="BG20" s="140"/>
      <c r="BH20" s="141"/>
      <c r="BI20" s="138"/>
      <c r="BJ20" s="140"/>
      <c r="BK20" s="141"/>
      <c r="BL20" s="138"/>
      <c r="BM20" s="140"/>
      <c r="BN20" s="141"/>
      <c r="BO20" s="138"/>
      <c r="BP20" s="140"/>
      <c r="BQ20" s="141"/>
      <c r="BR20" s="138"/>
      <c r="BS20" s="140"/>
      <c r="BT20" s="141"/>
      <c r="BU20" s="138"/>
      <c r="BV20" s="140"/>
      <c r="BW20" s="141"/>
      <c r="BX20" s="138"/>
      <c r="BY20" s="140"/>
      <c r="BZ20" s="141"/>
      <c r="CA20" s="138"/>
      <c r="CB20" s="140"/>
      <c r="CC20" s="141"/>
      <c r="CD20" s="138"/>
      <c r="CE20" s="140"/>
      <c r="CF20" s="141"/>
      <c r="CG20" s="138"/>
      <c r="CH20" s="140"/>
      <c r="CI20" s="141"/>
      <c r="CJ20" s="138"/>
      <c r="CK20" s="140"/>
      <c r="CL20" s="141"/>
      <c r="CM20" s="138"/>
    </row>
    <row r="21" spans="1:91" x14ac:dyDescent="0.15">
      <c r="A21" s="104">
        <v>18</v>
      </c>
      <c r="B21" s="142"/>
      <c r="C21" s="143"/>
      <c r="D21" s="139"/>
      <c r="E21" s="142"/>
      <c r="F21" s="143"/>
      <c r="G21" s="139"/>
      <c r="H21" s="142"/>
      <c r="I21" s="143"/>
      <c r="J21" s="139"/>
      <c r="K21" s="142"/>
      <c r="L21" s="143"/>
      <c r="M21" s="139"/>
      <c r="N21" s="142"/>
      <c r="O21" s="143"/>
      <c r="P21" s="139"/>
      <c r="Q21" s="142"/>
      <c r="R21" s="143"/>
      <c r="S21" s="139"/>
      <c r="T21" s="142"/>
      <c r="U21" s="143"/>
      <c r="V21" s="139"/>
      <c r="W21" s="142"/>
      <c r="X21" s="143"/>
      <c r="Y21" s="139"/>
      <c r="Z21" s="142"/>
      <c r="AA21" s="143"/>
      <c r="AB21" s="139"/>
      <c r="AC21" s="142"/>
      <c r="AD21" s="143"/>
      <c r="AE21" s="139"/>
      <c r="AF21" s="142"/>
      <c r="AG21" s="143"/>
      <c r="AH21" s="139"/>
      <c r="AI21" s="142"/>
      <c r="AJ21" s="143"/>
      <c r="AK21" s="139"/>
      <c r="AL21" s="142"/>
      <c r="AM21" s="143"/>
      <c r="AN21" s="139"/>
      <c r="AO21" s="142"/>
      <c r="AP21" s="143"/>
      <c r="AQ21" s="139"/>
      <c r="AR21" s="142"/>
      <c r="AS21" s="143"/>
      <c r="AT21" s="139"/>
      <c r="AU21" s="142"/>
      <c r="AV21" s="143"/>
      <c r="AW21" s="139"/>
      <c r="AX21" s="142"/>
      <c r="AY21" s="143"/>
      <c r="AZ21" s="139"/>
      <c r="BA21" s="142"/>
      <c r="BB21" s="143"/>
      <c r="BC21" s="139"/>
      <c r="BD21" s="142"/>
      <c r="BE21" s="143"/>
      <c r="BF21" s="139"/>
      <c r="BG21" s="142"/>
      <c r="BH21" s="143"/>
      <c r="BI21" s="139"/>
      <c r="BJ21" s="142"/>
      <c r="BK21" s="143"/>
      <c r="BL21" s="139"/>
      <c r="BM21" s="142"/>
      <c r="BN21" s="143"/>
      <c r="BO21" s="139"/>
      <c r="BP21" s="142"/>
      <c r="BQ21" s="143"/>
      <c r="BR21" s="139"/>
      <c r="BS21" s="142"/>
      <c r="BT21" s="143"/>
      <c r="BU21" s="139"/>
      <c r="BV21" s="142"/>
      <c r="BW21" s="143"/>
      <c r="BX21" s="139"/>
      <c r="BY21" s="142"/>
      <c r="BZ21" s="143"/>
      <c r="CA21" s="139"/>
      <c r="CB21" s="142"/>
      <c r="CC21" s="143"/>
      <c r="CD21" s="139"/>
      <c r="CE21" s="142"/>
      <c r="CF21" s="143"/>
      <c r="CG21" s="139"/>
      <c r="CH21" s="142"/>
      <c r="CI21" s="143"/>
      <c r="CJ21" s="139"/>
      <c r="CK21" s="142"/>
      <c r="CL21" s="143"/>
      <c r="CM21" s="139"/>
    </row>
    <row r="22" spans="1:91" x14ac:dyDescent="0.15">
      <c r="A22" s="271" t="s">
        <v>102</v>
      </c>
      <c r="B22" s="272"/>
      <c r="C22" s="273"/>
      <c r="D22" s="274"/>
      <c r="E22" s="272"/>
      <c r="F22" s="273"/>
      <c r="G22" s="274"/>
      <c r="H22" s="272"/>
      <c r="I22" s="273"/>
      <c r="J22" s="274"/>
      <c r="K22" s="272"/>
      <c r="L22" s="273"/>
      <c r="M22" s="274"/>
      <c r="N22" s="272"/>
      <c r="O22" s="273"/>
      <c r="P22" s="274"/>
      <c r="Q22" s="272"/>
      <c r="R22" s="273"/>
      <c r="S22" s="274"/>
      <c r="T22" s="272"/>
      <c r="U22" s="273"/>
      <c r="V22" s="274"/>
      <c r="W22" s="272"/>
      <c r="X22" s="273"/>
      <c r="Y22" s="274"/>
      <c r="Z22" s="272"/>
      <c r="AA22" s="273"/>
      <c r="AB22" s="274"/>
      <c r="AC22" s="272"/>
      <c r="AD22" s="273"/>
      <c r="AE22" s="274"/>
      <c r="AF22" s="272"/>
      <c r="AG22" s="273"/>
      <c r="AH22" s="274"/>
      <c r="AI22" s="272"/>
      <c r="AJ22" s="273"/>
      <c r="AK22" s="274"/>
      <c r="AL22" s="272"/>
      <c r="AM22" s="273"/>
      <c r="AN22" s="274"/>
      <c r="AO22" s="272"/>
      <c r="AP22" s="273"/>
      <c r="AQ22" s="274"/>
      <c r="AR22" s="272"/>
      <c r="AS22" s="273"/>
      <c r="AT22" s="274"/>
      <c r="AU22" s="272"/>
      <c r="AV22" s="273"/>
      <c r="AW22" s="274"/>
      <c r="AX22" s="272"/>
      <c r="AY22" s="273"/>
      <c r="AZ22" s="274"/>
      <c r="BA22" s="272"/>
      <c r="BB22" s="273"/>
      <c r="BC22" s="274"/>
      <c r="BD22" s="272"/>
      <c r="BE22" s="273"/>
      <c r="BF22" s="274"/>
      <c r="BG22" s="272"/>
      <c r="BH22" s="273"/>
      <c r="BI22" s="274"/>
      <c r="BJ22" s="272"/>
      <c r="BK22" s="273"/>
      <c r="BL22" s="274"/>
      <c r="BM22" s="272"/>
      <c r="BN22" s="273"/>
      <c r="BO22" s="274"/>
      <c r="BP22" s="272"/>
      <c r="BQ22" s="273"/>
      <c r="BR22" s="274"/>
      <c r="BS22" s="272"/>
      <c r="BT22" s="273"/>
      <c r="BU22" s="274"/>
      <c r="BV22" s="272"/>
      <c r="BW22" s="273"/>
      <c r="BX22" s="274"/>
      <c r="BY22" s="272"/>
      <c r="BZ22" s="273"/>
      <c r="CA22" s="274"/>
      <c r="CB22" s="272"/>
      <c r="CC22" s="273"/>
      <c r="CD22" s="274"/>
      <c r="CE22" s="272"/>
      <c r="CF22" s="273"/>
      <c r="CG22" s="274"/>
      <c r="CH22" s="272"/>
      <c r="CI22" s="273"/>
      <c r="CJ22" s="274"/>
      <c r="CK22" s="272"/>
      <c r="CL22" s="273"/>
      <c r="CM22" s="274"/>
    </row>
    <row r="23" spans="1:91" x14ac:dyDescent="0.15">
      <c r="A23" s="271" t="s">
        <v>103</v>
      </c>
      <c r="B23" s="275"/>
      <c r="C23" s="276"/>
      <c r="D23" s="277"/>
      <c r="E23" s="275"/>
      <c r="F23" s="276"/>
      <c r="G23" s="277"/>
      <c r="H23" s="275"/>
      <c r="I23" s="276"/>
      <c r="J23" s="277"/>
      <c r="K23" s="275"/>
      <c r="L23" s="276"/>
      <c r="M23" s="277"/>
      <c r="N23" s="275"/>
      <c r="O23" s="276"/>
      <c r="P23" s="277"/>
      <c r="Q23" s="275"/>
      <c r="R23" s="276"/>
      <c r="S23" s="277"/>
      <c r="T23" s="275"/>
      <c r="U23" s="276"/>
      <c r="V23" s="277"/>
      <c r="W23" s="275"/>
      <c r="X23" s="276"/>
      <c r="Y23" s="277"/>
      <c r="Z23" s="275"/>
      <c r="AA23" s="276"/>
      <c r="AB23" s="277"/>
      <c r="AC23" s="275"/>
      <c r="AD23" s="276"/>
      <c r="AE23" s="277"/>
      <c r="AF23" s="275"/>
      <c r="AG23" s="276"/>
      <c r="AH23" s="277"/>
      <c r="AI23" s="275"/>
      <c r="AJ23" s="276"/>
      <c r="AK23" s="277"/>
      <c r="AL23" s="275"/>
      <c r="AM23" s="276"/>
      <c r="AN23" s="277"/>
      <c r="AO23" s="275"/>
      <c r="AP23" s="276"/>
      <c r="AQ23" s="277"/>
      <c r="AR23" s="275"/>
      <c r="AS23" s="276"/>
      <c r="AT23" s="277"/>
      <c r="AU23" s="275"/>
      <c r="AV23" s="276"/>
      <c r="AW23" s="277"/>
      <c r="AX23" s="275"/>
      <c r="AY23" s="276"/>
      <c r="AZ23" s="277"/>
      <c r="BA23" s="275"/>
      <c r="BB23" s="276"/>
      <c r="BC23" s="277"/>
      <c r="BD23" s="275"/>
      <c r="BE23" s="276"/>
      <c r="BF23" s="277"/>
      <c r="BG23" s="275"/>
      <c r="BH23" s="276"/>
      <c r="BI23" s="277"/>
      <c r="BJ23" s="275"/>
      <c r="BK23" s="276"/>
      <c r="BL23" s="277"/>
      <c r="BM23" s="275"/>
      <c r="BN23" s="276"/>
      <c r="BO23" s="277"/>
      <c r="BP23" s="275"/>
      <c r="BQ23" s="276"/>
      <c r="BR23" s="277"/>
      <c r="BS23" s="275"/>
      <c r="BT23" s="276"/>
      <c r="BU23" s="277"/>
      <c r="BV23" s="275"/>
      <c r="BW23" s="276"/>
      <c r="BX23" s="277"/>
      <c r="BY23" s="275"/>
      <c r="BZ23" s="276"/>
      <c r="CA23" s="277"/>
      <c r="CB23" s="275"/>
      <c r="CC23" s="276"/>
      <c r="CD23" s="277"/>
      <c r="CE23" s="275"/>
      <c r="CF23" s="276"/>
      <c r="CG23" s="277"/>
      <c r="CH23" s="275"/>
      <c r="CI23" s="276"/>
      <c r="CJ23" s="277"/>
      <c r="CK23" s="275"/>
      <c r="CL23" s="276"/>
      <c r="CM23" s="277"/>
    </row>
  </sheetData>
  <mergeCells count="30">
    <mergeCell ref="CK2:CM2"/>
    <mergeCell ref="Z2:AB2"/>
    <mergeCell ref="BS2:BU2"/>
    <mergeCell ref="BV2:BX2"/>
    <mergeCell ref="BY2:CA2"/>
    <mergeCell ref="CB2:CD2"/>
    <mergeCell ref="CE2:CG2"/>
    <mergeCell ref="CH2:CJ2"/>
    <mergeCell ref="BA2:BC2"/>
    <mergeCell ref="BD2:BF2"/>
    <mergeCell ref="BG2:BI2"/>
    <mergeCell ref="BJ2:BL2"/>
    <mergeCell ref="BM2:BO2"/>
    <mergeCell ref="BP2:BR2"/>
    <mergeCell ref="AI2:AK2"/>
    <mergeCell ref="AL2:AN2"/>
    <mergeCell ref="AO2:AQ2"/>
    <mergeCell ref="AR2:AT2"/>
    <mergeCell ref="AU2:AW2"/>
    <mergeCell ref="AX2:AZ2"/>
    <mergeCell ref="Q2:S2"/>
    <mergeCell ref="T2:V2"/>
    <mergeCell ref="W2:Y2"/>
    <mergeCell ref="AC2:AE2"/>
    <mergeCell ref="AF2:AH2"/>
    <mergeCell ref="B2:D2"/>
    <mergeCell ref="E2:G2"/>
    <mergeCell ref="H2:J2"/>
    <mergeCell ref="K2:M2"/>
    <mergeCell ref="N2:P2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T144"/>
  <sheetViews>
    <sheetView zoomScale="110" zoomScaleNormal="110" workbookViewId="0">
      <selection activeCell="AN3" sqref="AN3:AO3"/>
    </sheetView>
  </sheetViews>
  <sheetFormatPr defaultColWidth="0" defaultRowHeight="0" customHeight="1" zeroHeight="1" x14ac:dyDescent="0.15"/>
  <cols>
    <col min="1" max="1" width="3" style="1" customWidth="1"/>
    <col min="2" max="4" width="2.125" style="11" customWidth="1"/>
    <col min="5" max="5" width="3" style="1" customWidth="1"/>
    <col min="6" max="8" width="2.125" style="11" customWidth="1"/>
    <col min="9" max="19" width="3" style="1" customWidth="1"/>
    <col min="20" max="35" width="3.125" style="1" customWidth="1"/>
    <col min="36" max="48" width="3" style="1" customWidth="1"/>
    <col min="49" max="16384" width="0" style="1" hidden="1"/>
  </cols>
  <sheetData>
    <row r="1" spans="1:46" ht="12.75" customHeight="1" x14ac:dyDescent="0.15">
      <c r="A1" s="219" t="s">
        <v>36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6"/>
      <c r="N1" s="6"/>
      <c r="O1" s="6"/>
      <c r="P1" s="6"/>
      <c r="Q1" s="6"/>
      <c r="R1" s="6"/>
      <c r="S1" s="6"/>
      <c r="T1" s="6"/>
      <c r="U1" s="6"/>
      <c r="Z1" s="7" t="s">
        <v>20</v>
      </c>
      <c r="AA1" s="7"/>
      <c r="AB1" s="7"/>
      <c r="AC1" s="7" t="s">
        <v>22</v>
      </c>
      <c r="AD1" s="4"/>
      <c r="AE1" s="4"/>
      <c r="AF1" s="4"/>
      <c r="AG1" s="4"/>
      <c r="AH1" s="4"/>
      <c r="AI1" s="5"/>
    </row>
    <row r="2" spans="1:46" ht="12.75" customHeight="1" x14ac:dyDescent="0.15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4"/>
      <c r="N2" s="4"/>
      <c r="O2" s="4"/>
      <c r="P2" s="4"/>
      <c r="Q2" s="4"/>
      <c r="R2" s="4"/>
      <c r="S2" s="4"/>
      <c r="T2" s="4"/>
      <c r="U2" s="4"/>
      <c r="Z2" s="7" t="s">
        <v>21</v>
      </c>
      <c r="AA2" s="7"/>
      <c r="AB2" s="7"/>
      <c r="AC2" s="7" t="s">
        <v>22</v>
      </c>
      <c r="AD2" s="4"/>
      <c r="AE2" s="4"/>
      <c r="AF2" s="4"/>
      <c r="AG2" s="4"/>
      <c r="AH2" s="4"/>
      <c r="AI2" s="5"/>
      <c r="AK2" s="111" t="s">
        <v>82</v>
      </c>
      <c r="AN2" s="228">
        <v>1</v>
      </c>
      <c r="AO2" s="228"/>
      <c r="AP2" s="1" t="str">
        <f>$AN$2&amp;"na"</f>
        <v>1na</v>
      </c>
      <c r="AQ2" s="1" t="str">
        <f>AN2&amp;"no"</f>
        <v>1no</v>
      </c>
    </row>
    <row r="3" spans="1:46" ht="12.75" customHeight="1" x14ac:dyDescent="0.15">
      <c r="A3" s="149" t="s">
        <v>0</v>
      </c>
      <c r="B3" s="149"/>
      <c r="C3" s="149"/>
      <c r="D3" s="149"/>
      <c r="E3" s="149"/>
      <c r="F3" s="149"/>
      <c r="G3" s="149"/>
      <c r="H3" s="149"/>
      <c r="I3" s="147" t="str">
        <f>IF(HLOOKUP($AN$2,全メンバー票,2,FALSE)="","",HLOOKUP($AN$2,全メンバー票,2,FALSE))</f>
        <v/>
      </c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9" t="s">
        <v>15</v>
      </c>
      <c r="U3" s="149"/>
      <c r="V3" s="149"/>
      <c r="W3" s="147" t="str">
        <f>IF(HLOOKUP($AN$3,全メンバー票,2,FALSE)="","",HLOOKUP($AN$3,全メンバー票,2,FALSE))</f>
        <v/>
      </c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K3" s="111" t="s">
        <v>83</v>
      </c>
      <c r="AL3" s="9"/>
      <c r="AN3" s="228">
        <v>2</v>
      </c>
      <c r="AO3" s="228"/>
      <c r="AP3" s="24" t="str">
        <f>$AN$3&amp;"na"</f>
        <v>2na</v>
      </c>
      <c r="AQ3" s="24" t="str">
        <f>AN3&amp;"no"</f>
        <v>2no</v>
      </c>
    </row>
    <row r="4" spans="1:46" ht="12.75" customHeight="1" thickBot="1" x14ac:dyDescent="0.2">
      <c r="A4" s="150" t="s">
        <v>9</v>
      </c>
      <c r="B4" s="150"/>
      <c r="C4" s="150"/>
      <c r="D4" s="150"/>
      <c r="E4" s="150"/>
      <c r="F4" s="150"/>
      <c r="G4" s="150"/>
      <c r="H4" s="150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50" t="s">
        <v>16</v>
      </c>
      <c r="U4" s="150"/>
      <c r="V4" s="150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</row>
    <row r="5" spans="1:46" ht="12.75" customHeight="1" x14ac:dyDescent="0.15">
      <c r="A5" s="159" t="s">
        <v>1</v>
      </c>
      <c r="B5" s="160"/>
      <c r="C5" s="160"/>
      <c r="D5" s="163"/>
      <c r="E5" s="163"/>
      <c r="F5" s="163"/>
      <c r="G5" s="163"/>
      <c r="H5" s="163"/>
      <c r="I5" s="16"/>
      <c r="J5" s="160" t="s">
        <v>3</v>
      </c>
      <c r="K5" s="160"/>
      <c r="L5" s="166"/>
      <c r="M5" s="166"/>
      <c r="N5" s="166"/>
      <c r="O5" s="16"/>
      <c r="P5" s="70" t="s">
        <v>13</v>
      </c>
      <c r="Q5" s="166"/>
      <c r="R5" s="166"/>
      <c r="S5" s="166"/>
      <c r="T5" s="16"/>
      <c r="U5" s="160" t="s">
        <v>53</v>
      </c>
      <c r="V5" s="160"/>
      <c r="W5" s="160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7"/>
    </row>
    <row r="6" spans="1:46" ht="9" customHeight="1" x14ac:dyDescent="0.15">
      <c r="A6" s="161" t="s">
        <v>10</v>
      </c>
      <c r="B6" s="162"/>
      <c r="C6" s="162"/>
      <c r="D6" s="164"/>
      <c r="E6" s="164"/>
      <c r="F6" s="164"/>
      <c r="G6" s="164"/>
      <c r="H6" s="164"/>
      <c r="I6" s="14"/>
      <c r="J6" s="162" t="s">
        <v>4</v>
      </c>
      <c r="K6" s="162"/>
      <c r="L6" s="167"/>
      <c r="M6" s="167"/>
      <c r="N6" s="167"/>
      <c r="O6" s="14"/>
      <c r="P6" s="59" t="s">
        <v>14</v>
      </c>
      <c r="Q6" s="167"/>
      <c r="R6" s="167"/>
      <c r="S6" s="167"/>
      <c r="T6" s="14"/>
      <c r="U6" s="162" t="s">
        <v>54</v>
      </c>
      <c r="V6" s="162"/>
      <c r="W6" s="162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8"/>
      <c r="AT6" s="10"/>
    </row>
    <row r="7" spans="1:46" ht="12.75" customHeight="1" x14ac:dyDescent="0.15">
      <c r="A7" s="155" t="s">
        <v>19</v>
      </c>
      <c r="B7" s="156"/>
      <c r="C7" s="156"/>
      <c r="D7" s="165"/>
      <c r="E7" s="165"/>
      <c r="F7" s="165"/>
      <c r="G7" s="165"/>
      <c r="H7" s="165"/>
      <c r="I7" s="14"/>
      <c r="J7" s="69" t="s">
        <v>8</v>
      </c>
      <c r="K7" s="14"/>
      <c r="L7" s="167"/>
      <c r="M7" s="167"/>
      <c r="N7" s="167"/>
      <c r="O7" s="167"/>
      <c r="P7" s="167"/>
      <c r="Q7" s="167"/>
      <c r="R7" s="167"/>
      <c r="S7" s="167"/>
      <c r="T7" s="14"/>
      <c r="U7" s="68" t="s">
        <v>55</v>
      </c>
      <c r="V7" s="14"/>
      <c r="W7" s="14"/>
      <c r="X7" s="165"/>
      <c r="Y7" s="165"/>
      <c r="Z7" s="165"/>
      <c r="AA7" s="165"/>
      <c r="AB7" s="68" t="s">
        <v>57</v>
      </c>
      <c r="AC7" s="14"/>
      <c r="AD7" s="14"/>
      <c r="AE7" s="165"/>
      <c r="AF7" s="165"/>
      <c r="AG7" s="165"/>
      <c r="AH7" s="165"/>
      <c r="AI7" s="18"/>
    </row>
    <row r="8" spans="1:46" ht="10.5" customHeight="1" thickBot="1" x14ac:dyDescent="0.2">
      <c r="A8" s="157"/>
      <c r="B8" s="158"/>
      <c r="C8" s="158"/>
      <c r="D8" s="19"/>
      <c r="E8" s="19"/>
      <c r="F8" s="19"/>
      <c r="G8" s="19"/>
      <c r="H8" s="19"/>
      <c r="I8" s="19"/>
      <c r="J8" s="71" t="s">
        <v>11</v>
      </c>
      <c r="K8" s="19"/>
      <c r="L8" s="19"/>
      <c r="M8" s="19"/>
      <c r="N8" s="19"/>
      <c r="O8" s="19"/>
      <c r="P8" s="20"/>
      <c r="Q8" s="20"/>
      <c r="R8" s="20"/>
      <c r="S8" s="19"/>
      <c r="T8" s="19"/>
      <c r="U8" s="71" t="s">
        <v>56</v>
      </c>
      <c r="V8" s="20"/>
      <c r="W8" s="19"/>
      <c r="X8" s="19"/>
      <c r="Y8" s="19"/>
      <c r="Z8" s="20"/>
      <c r="AA8" s="19"/>
      <c r="AB8" s="71" t="s">
        <v>58</v>
      </c>
      <c r="AC8" s="19"/>
      <c r="AD8" s="20"/>
      <c r="AE8" s="19"/>
      <c r="AF8" s="20"/>
      <c r="AG8" s="19"/>
      <c r="AH8" s="19"/>
      <c r="AI8" s="21"/>
    </row>
    <row r="9" spans="1:46" ht="12.75" customHeight="1" x14ac:dyDescent="0.15">
      <c r="A9" s="26" t="s">
        <v>32</v>
      </c>
      <c r="B9" s="55"/>
      <c r="C9" s="55"/>
      <c r="D9" s="55"/>
      <c r="E9" s="151" t="str">
        <f>IF(I3="","",I3)</f>
        <v/>
      </c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46" ht="6" customHeight="1" x14ac:dyDescent="0.15">
      <c r="A10" s="72" t="s">
        <v>5</v>
      </c>
      <c r="B10" s="23"/>
      <c r="C10" s="23"/>
      <c r="D10" s="2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3"/>
    </row>
    <row r="11" spans="1:46" ht="12.75" customHeight="1" x14ac:dyDescent="0.15">
      <c r="A11" s="27" t="s">
        <v>25</v>
      </c>
      <c r="B11" s="22"/>
      <c r="C11" s="22"/>
      <c r="D11" s="22"/>
      <c r="E11" s="22"/>
      <c r="F11" s="22"/>
      <c r="G11" s="22"/>
      <c r="H11" s="22"/>
      <c r="I11" s="22"/>
      <c r="J11" s="220" t="s">
        <v>59</v>
      </c>
      <c r="K11" s="220"/>
      <c r="L11" s="220"/>
      <c r="M11" s="220"/>
      <c r="N11" s="220"/>
      <c r="O11" s="220"/>
      <c r="P11" s="220"/>
      <c r="Q11" s="220"/>
      <c r="R11" s="221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3"/>
    </row>
    <row r="12" spans="1:46" s="11" customFormat="1" ht="6" customHeight="1" thickBot="1" x14ac:dyDescent="0.2">
      <c r="A12" s="72" t="s">
        <v>26</v>
      </c>
      <c r="B12" s="23"/>
      <c r="C12" s="23"/>
      <c r="D12" s="23"/>
      <c r="E12" s="22"/>
      <c r="F12" s="22"/>
      <c r="G12" s="22"/>
      <c r="H12" s="22"/>
      <c r="I12" s="22"/>
      <c r="J12" s="220"/>
      <c r="K12" s="220"/>
      <c r="L12" s="220"/>
      <c r="M12" s="220"/>
      <c r="N12" s="220"/>
      <c r="O12" s="220"/>
      <c r="P12" s="220"/>
      <c r="Q12" s="220"/>
      <c r="R12" s="221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3"/>
    </row>
    <row r="13" spans="1:46" ht="12" customHeight="1" thickBot="1" x14ac:dyDescent="0.2">
      <c r="A13" s="56"/>
      <c r="B13" s="22"/>
      <c r="C13" s="22"/>
      <c r="D13" s="22"/>
      <c r="E13" s="76" t="s">
        <v>76</v>
      </c>
      <c r="F13" s="14"/>
      <c r="G13" s="22"/>
      <c r="H13" s="22"/>
      <c r="I13" s="14" t="s">
        <v>30</v>
      </c>
      <c r="J13" s="15">
        <v>1</v>
      </c>
      <c r="K13" s="15">
        <v>2</v>
      </c>
      <c r="L13" s="15">
        <v>3</v>
      </c>
      <c r="M13" s="15">
        <v>4</v>
      </c>
      <c r="N13" s="13" t="s">
        <v>28</v>
      </c>
      <c r="O13" s="15">
        <v>1</v>
      </c>
      <c r="P13" s="15">
        <v>2</v>
      </c>
      <c r="Q13" s="15">
        <v>3</v>
      </c>
      <c r="R13" s="15">
        <v>4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3"/>
    </row>
    <row r="14" spans="1:46" s="11" customFormat="1" ht="4.5" customHeight="1" thickBot="1" x14ac:dyDescent="0.2">
      <c r="A14" s="56"/>
      <c r="B14" s="22"/>
      <c r="C14" s="22"/>
      <c r="D14" s="22"/>
      <c r="E14" s="22"/>
      <c r="F14" s="14"/>
      <c r="G14" s="22"/>
      <c r="H14" s="22"/>
      <c r="I14" s="14"/>
      <c r="J14" s="14"/>
      <c r="K14" s="14"/>
      <c r="L14" s="14"/>
      <c r="M14" s="14"/>
      <c r="N14" s="14"/>
      <c r="O14" s="14"/>
      <c r="P14" s="14"/>
      <c r="Q14" s="14"/>
      <c r="R14" s="18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3"/>
    </row>
    <row r="15" spans="1:46" s="11" customFormat="1" ht="12" customHeight="1" thickBot="1" x14ac:dyDescent="0.2">
      <c r="A15" s="56"/>
      <c r="B15" s="22"/>
      <c r="C15" s="22"/>
      <c r="D15" s="22"/>
      <c r="E15" s="76" t="s">
        <v>76</v>
      </c>
      <c r="F15" s="14"/>
      <c r="G15" s="22"/>
      <c r="H15" s="22"/>
      <c r="I15" s="13" t="s">
        <v>31</v>
      </c>
      <c r="J15" s="15">
        <v>1</v>
      </c>
      <c r="K15" s="15">
        <v>2</v>
      </c>
      <c r="L15" s="15">
        <v>3</v>
      </c>
      <c r="M15" s="15">
        <v>4</v>
      </c>
      <c r="N15" s="13" t="s">
        <v>29</v>
      </c>
      <c r="O15" s="15">
        <v>1</v>
      </c>
      <c r="P15" s="15">
        <v>2</v>
      </c>
      <c r="Q15" s="15">
        <v>3</v>
      </c>
      <c r="R15" s="15">
        <v>4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3"/>
    </row>
    <row r="16" spans="1:46" s="11" customFormat="1" ht="3.75" customHeight="1" x14ac:dyDescent="0.15">
      <c r="A16" s="56"/>
      <c r="B16" s="22"/>
      <c r="C16" s="22"/>
      <c r="D16" s="22"/>
      <c r="E16" s="22"/>
      <c r="F16" s="14"/>
      <c r="G16" s="22"/>
      <c r="H16" s="22"/>
      <c r="I16" s="14"/>
      <c r="J16" s="14"/>
      <c r="K16" s="14"/>
      <c r="L16" s="14"/>
      <c r="M16" s="14"/>
      <c r="N16" s="14"/>
      <c r="O16" s="14"/>
      <c r="P16" s="14"/>
      <c r="Q16" s="14"/>
      <c r="R16" s="18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3"/>
    </row>
    <row r="17" spans="1:36" ht="12" customHeight="1" thickBot="1" x14ac:dyDescent="0.2">
      <c r="A17" s="57"/>
      <c r="B17" s="58"/>
      <c r="C17" s="58"/>
      <c r="D17" s="58"/>
      <c r="E17" s="77" t="s">
        <v>77</v>
      </c>
      <c r="F17" s="19"/>
      <c r="G17" s="58"/>
      <c r="H17" s="58"/>
      <c r="I17" s="19"/>
      <c r="J17" s="19"/>
      <c r="K17" s="19"/>
      <c r="L17" s="19"/>
      <c r="M17" s="19"/>
      <c r="N17" s="19"/>
      <c r="O17" s="19"/>
      <c r="P17" s="19"/>
      <c r="Q17" s="19"/>
      <c r="R17" s="21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3"/>
    </row>
    <row r="18" spans="1:36" ht="9.9499999999999993" customHeight="1" x14ac:dyDescent="0.15">
      <c r="A18" s="173" t="s">
        <v>17</v>
      </c>
      <c r="B18" s="175" t="s">
        <v>27</v>
      </c>
      <c r="C18" s="176"/>
      <c r="D18" s="176"/>
      <c r="E18" s="186" t="s">
        <v>60</v>
      </c>
      <c r="F18" s="186"/>
      <c r="G18" s="186"/>
      <c r="H18" s="186"/>
      <c r="I18" s="186"/>
      <c r="J18" s="186"/>
      <c r="K18" s="186"/>
      <c r="L18" s="188" t="s">
        <v>17</v>
      </c>
      <c r="M18" s="82" t="s">
        <v>33</v>
      </c>
      <c r="N18" s="171" t="s">
        <v>61</v>
      </c>
      <c r="O18" s="171"/>
      <c r="P18" s="171"/>
      <c r="Q18" s="171"/>
      <c r="R18" s="17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3"/>
    </row>
    <row r="19" spans="1:36" s="11" customFormat="1" ht="6" customHeight="1" x14ac:dyDescent="0.15">
      <c r="A19" s="174"/>
      <c r="B19" s="177"/>
      <c r="C19" s="177"/>
      <c r="D19" s="177"/>
      <c r="E19" s="187"/>
      <c r="F19" s="187"/>
      <c r="G19" s="187"/>
      <c r="H19" s="187"/>
      <c r="I19" s="187"/>
      <c r="J19" s="187"/>
      <c r="K19" s="187"/>
      <c r="L19" s="189"/>
      <c r="M19" s="83" t="s">
        <v>34</v>
      </c>
      <c r="N19" s="73">
        <v>1</v>
      </c>
      <c r="O19" s="73">
        <v>2</v>
      </c>
      <c r="P19" s="73">
        <v>3</v>
      </c>
      <c r="Q19" s="73">
        <v>4</v>
      </c>
      <c r="R19" s="74">
        <v>5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3"/>
    </row>
    <row r="20" spans="1:36" ht="12" customHeight="1" x14ac:dyDescent="0.15">
      <c r="A20" s="52">
        <v>1</v>
      </c>
      <c r="B20" s="49" t="str">
        <f>MID(RIGHT(HLOOKUP($AN$2,全メンバー票,4,FALSE),3),1,1)</f>
        <v/>
      </c>
      <c r="C20" s="49" t="str">
        <f>MID(RIGHT(HLOOKUP($AN$2,全メンバー票,4,FALSE),3),2,1)</f>
        <v/>
      </c>
      <c r="D20" s="49" t="str">
        <f>MID(RIGHT(HLOOKUP($AN$2,全メンバー票,4,FALSE),3),3,1)</f>
        <v/>
      </c>
      <c r="E20" s="168" t="str">
        <f>IF(HLOOKUP($AP$2,全メンバー票,4,FALSE)="","",HLOOKUP($AP$2,全メンバー票,4,FALSE))</f>
        <v/>
      </c>
      <c r="F20" s="169"/>
      <c r="G20" s="169"/>
      <c r="H20" s="169"/>
      <c r="I20" s="169"/>
      <c r="J20" s="169"/>
      <c r="K20" s="170"/>
      <c r="L20" s="80" t="str">
        <f>IF(HLOOKUP($AQ$2,全メンバー票,4,FALSE)="","",HLOOKUP($AQ$2,全メンバー票,4,FALSE))</f>
        <v/>
      </c>
      <c r="M20" s="84"/>
      <c r="N20" s="78"/>
      <c r="O20" s="49"/>
      <c r="P20" s="49"/>
      <c r="Q20" s="49"/>
      <c r="R20" s="53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3"/>
    </row>
    <row r="21" spans="1:36" ht="12" customHeight="1" x14ac:dyDescent="0.15">
      <c r="A21" s="52">
        <v>2</v>
      </c>
      <c r="B21" s="49" t="str">
        <f>MID(RIGHT(HLOOKUP($AN$2,全メンバー票,5,FALSE),3),1,1)</f>
        <v/>
      </c>
      <c r="C21" s="49" t="str">
        <f>MID(RIGHT(HLOOKUP($AN$2,全メンバー票,5,FALSE),3),2,1)</f>
        <v/>
      </c>
      <c r="D21" s="49" t="str">
        <f>MID(RIGHT(HLOOKUP($AN$2,全メンバー票,5,FALSE),3),3,1)</f>
        <v/>
      </c>
      <c r="E21" s="168" t="str">
        <f>IF(HLOOKUP($AP$2,全メンバー票,5,FALSE)="","",HLOOKUP($AP$2,全メンバー票,5,FALSE))</f>
        <v/>
      </c>
      <c r="F21" s="169"/>
      <c r="G21" s="169"/>
      <c r="H21" s="169"/>
      <c r="I21" s="169"/>
      <c r="J21" s="169"/>
      <c r="K21" s="170"/>
      <c r="L21" s="80" t="str">
        <f>IF(HLOOKUP($AQ$2,全メンバー票,5,FALSE)="","",HLOOKUP($AQ$2,全メンバー票,5,FALSE))</f>
        <v/>
      </c>
      <c r="M21" s="84"/>
      <c r="N21" s="78"/>
      <c r="O21" s="49"/>
      <c r="P21" s="49"/>
      <c r="Q21" s="49"/>
      <c r="R21" s="53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3"/>
    </row>
    <row r="22" spans="1:36" ht="12" customHeight="1" x14ac:dyDescent="0.15">
      <c r="A22" s="52">
        <v>3</v>
      </c>
      <c r="B22" s="49" t="str">
        <f>MID(RIGHT(HLOOKUP($AN$2,全メンバー票,6,FALSE),3),1,1)</f>
        <v/>
      </c>
      <c r="C22" s="49" t="str">
        <f>MID(RIGHT(HLOOKUP($AN$2,全メンバー票,6,FALSE),3),2,1)</f>
        <v/>
      </c>
      <c r="D22" s="49" t="str">
        <f>MID(RIGHT(HLOOKUP($AN$2,全メンバー票,6,FALSE),3),3,1)</f>
        <v/>
      </c>
      <c r="E22" s="168" t="str">
        <f>IF(HLOOKUP($AP$2,全メンバー票,6,FALSE)="","",HLOOKUP($AP$2,全メンバー票,6,FALSE))</f>
        <v/>
      </c>
      <c r="F22" s="169"/>
      <c r="G22" s="169"/>
      <c r="H22" s="169"/>
      <c r="I22" s="169"/>
      <c r="J22" s="169"/>
      <c r="K22" s="170"/>
      <c r="L22" s="80" t="str">
        <f>IF(HLOOKUP($AQ$2,全メンバー票,6,FALSE)="","",HLOOKUP($AQ$2,全メンバー票,6,FALSE))</f>
        <v/>
      </c>
      <c r="M22" s="84"/>
      <c r="N22" s="78"/>
      <c r="O22" s="49"/>
      <c r="P22" s="49"/>
      <c r="Q22" s="49"/>
      <c r="R22" s="53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3"/>
    </row>
    <row r="23" spans="1:36" ht="12" customHeight="1" x14ac:dyDescent="0.15">
      <c r="A23" s="52">
        <v>4</v>
      </c>
      <c r="B23" s="49" t="str">
        <f>MID(RIGHT(HLOOKUP($AN$2,全メンバー票,7,FALSE),3),1,1)</f>
        <v/>
      </c>
      <c r="C23" s="49" t="str">
        <f>MID(RIGHT(HLOOKUP($AN$2,全メンバー票,7,FALSE),3),2,1)</f>
        <v/>
      </c>
      <c r="D23" s="49" t="str">
        <f>MID(RIGHT(HLOOKUP($AN$2,全メンバー票,7,FALSE),3),3,1)</f>
        <v/>
      </c>
      <c r="E23" s="168" t="str">
        <f>IF(HLOOKUP($AP$2,全メンバー票,7,FALSE)="","",HLOOKUP($AP$2,全メンバー票,7,FALSE))</f>
        <v/>
      </c>
      <c r="F23" s="169"/>
      <c r="G23" s="169"/>
      <c r="H23" s="169"/>
      <c r="I23" s="169"/>
      <c r="J23" s="169"/>
      <c r="K23" s="170"/>
      <c r="L23" s="80" t="str">
        <f>IF(HLOOKUP($AQ$2,全メンバー票,7,FALSE)="","",HLOOKUP($AQ$2,全メンバー票,7,FALSE))</f>
        <v/>
      </c>
      <c r="M23" s="84"/>
      <c r="N23" s="78"/>
      <c r="O23" s="49"/>
      <c r="P23" s="49"/>
      <c r="Q23" s="49"/>
      <c r="R23" s="53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3"/>
    </row>
    <row r="24" spans="1:36" ht="12" customHeight="1" x14ac:dyDescent="0.15">
      <c r="A24" s="52">
        <v>5</v>
      </c>
      <c r="B24" s="49" t="str">
        <f>MID(RIGHT(HLOOKUP($AN$2,全メンバー票,8,FALSE),3),1,1)</f>
        <v/>
      </c>
      <c r="C24" s="49" t="str">
        <f>MID(RIGHT(HLOOKUP($AN$2,全メンバー票,8,FALSE),3),2,1)</f>
        <v/>
      </c>
      <c r="D24" s="49" t="str">
        <f>MID(RIGHT(HLOOKUP($AN$2,全メンバー票,8,FALSE),3),3,1)</f>
        <v/>
      </c>
      <c r="E24" s="168" t="str">
        <f>IF(HLOOKUP($AP$2,全メンバー票,8,FALSE)="","",HLOOKUP($AP$2,全メンバー票,8,FALSE))</f>
        <v/>
      </c>
      <c r="F24" s="169"/>
      <c r="G24" s="169"/>
      <c r="H24" s="169"/>
      <c r="I24" s="169"/>
      <c r="J24" s="169"/>
      <c r="K24" s="170"/>
      <c r="L24" s="80" t="str">
        <f>IF(HLOOKUP($AQ$2,全メンバー票,8,FALSE)="","",HLOOKUP($AQ$2,全メンバー票,8,FALSE))</f>
        <v/>
      </c>
      <c r="M24" s="84"/>
      <c r="N24" s="78"/>
      <c r="O24" s="49"/>
      <c r="P24" s="49"/>
      <c r="Q24" s="49"/>
      <c r="R24" s="53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3"/>
    </row>
    <row r="25" spans="1:36" ht="12" customHeight="1" x14ac:dyDescent="0.15">
      <c r="A25" s="52">
        <v>6</v>
      </c>
      <c r="B25" s="49" t="str">
        <f>MID(RIGHT(HLOOKUP($AN$2,全メンバー票,9,FALSE),3),1,1)</f>
        <v/>
      </c>
      <c r="C25" s="49" t="str">
        <f>MID(RIGHT(HLOOKUP($AN$2,全メンバー票,9,FALSE),3),2,1)</f>
        <v/>
      </c>
      <c r="D25" s="49" t="str">
        <f>MID(RIGHT(HLOOKUP($AN$2,全メンバー票,9,FALSE),3),3,1)</f>
        <v/>
      </c>
      <c r="E25" s="168" t="str">
        <f>IF(HLOOKUP($AP$2,全メンバー票,9,FALSE)="","",HLOOKUP($AP$2,全メンバー票,9,FALSE))</f>
        <v/>
      </c>
      <c r="F25" s="169"/>
      <c r="G25" s="169"/>
      <c r="H25" s="169"/>
      <c r="I25" s="169"/>
      <c r="J25" s="169"/>
      <c r="K25" s="170"/>
      <c r="L25" s="80" t="str">
        <f>IF(HLOOKUP($AQ$2,全メンバー票,9,FALSE)="","",HLOOKUP($AQ$2,全メンバー票,9,FALSE))</f>
        <v/>
      </c>
      <c r="M25" s="84"/>
      <c r="N25" s="78"/>
      <c r="O25" s="49"/>
      <c r="P25" s="49"/>
      <c r="Q25" s="49"/>
      <c r="R25" s="53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3"/>
    </row>
    <row r="26" spans="1:36" ht="12" customHeight="1" x14ac:dyDescent="0.15">
      <c r="A26" s="52">
        <v>7</v>
      </c>
      <c r="B26" s="49" t="str">
        <f>MID(RIGHT(HLOOKUP($AN$2,全メンバー票,10,FALSE),3),1,1)</f>
        <v/>
      </c>
      <c r="C26" s="49" t="str">
        <f>MID(RIGHT(HLOOKUP($AN$2,全メンバー票,10,FALSE),3),2,1)</f>
        <v/>
      </c>
      <c r="D26" s="49" t="str">
        <f>MID(RIGHT(HLOOKUP($AN$2,全メンバー票,10,FALSE),3),3,1)</f>
        <v/>
      </c>
      <c r="E26" s="168" t="str">
        <f>IF(HLOOKUP($AP$2,全メンバー票,10,FALSE)="","",HLOOKUP($AP$2,全メンバー票,10,FALSE))</f>
        <v/>
      </c>
      <c r="F26" s="169"/>
      <c r="G26" s="169"/>
      <c r="H26" s="169"/>
      <c r="I26" s="169"/>
      <c r="J26" s="169"/>
      <c r="K26" s="170"/>
      <c r="L26" s="80" t="str">
        <f>IF(HLOOKUP($AQ$2,全メンバー票,10,FALSE)="","",HLOOKUP($AQ$2,全メンバー票,10,FALSE))</f>
        <v/>
      </c>
      <c r="M26" s="84"/>
      <c r="N26" s="78"/>
      <c r="O26" s="49"/>
      <c r="P26" s="49"/>
      <c r="Q26" s="49"/>
      <c r="R26" s="53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3"/>
    </row>
    <row r="27" spans="1:36" ht="12" customHeight="1" x14ac:dyDescent="0.15">
      <c r="A27" s="52">
        <v>8</v>
      </c>
      <c r="B27" s="49" t="str">
        <f>MID(RIGHT(HLOOKUP($AN$2,全メンバー票,11,FALSE),3),1,1)</f>
        <v/>
      </c>
      <c r="C27" s="49" t="str">
        <f>MID(RIGHT(HLOOKUP($AN$2,全メンバー票,11,FALSE),3),2,1)</f>
        <v/>
      </c>
      <c r="D27" s="49" t="str">
        <f>MID(RIGHT(HLOOKUP($AN$2,全メンバー票,11,FALSE),3),3,1)</f>
        <v/>
      </c>
      <c r="E27" s="168" t="str">
        <f>IF(HLOOKUP($AP$2,全メンバー票,11,FALSE)="","",HLOOKUP($AP$2,全メンバー票,11,FALSE))</f>
        <v/>
      </c>
      <c r="F27" s="169"/>
      <c r="G27" s="169"/>
      <c r="H27" s="169"/>
      <c r="I27" s="169"/>
      <c r="J27" s="169"/>
      <c r="K27" s="170"/>
      <c r="L27" s="80" t="str">
        <f>IF(HLOOKUP($AQ$2,全メンバー票,11,FALSE)="","",HLOOKUP($AQ$2,全メンバー票,11,FALSE))</f>
        <v/>
      </c>
      <c r="M27" s="84"/>
      <c r="N27" s="78"/>
      <c r="O27" s="49"/>
      <c r="P27" s="49"/>
      <c r="Q27" s="49"/>
      <c r="R27" s="53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3"/>
    </row>
    <row r="28" spans="1:36" ht="12" customHeight="1" x14ac:dyDescent="0.15">
      <c r="A28" s="52">
        <v>9</v>
      </c>
      <c r="B28" s="49" t="str">
        <f>MID(RIGHT(HLOOKUP($AN$2,全メンバー票,12,FALSE),3),1,1)</f>
        <v/>
      </c>
      <c r="C28" s="49" t="str">
        <f>MID(RIGHT(HLOOKUP($AN$2,全メンバー票,12,FALSE),3),2,1)</f>
        <v/>
      </c>
      <c r="D28" s="49" t="str">
        <f>MID(RIGHT(HLOOKUP($AN$2,全メンバー票,12,FALSE),3),3,1)</f>
        <v/>
      </c>
      <c r="E28" s="168" t="str">
        <f>IF(HLOOKUP($AP$2,全メンバー票,12,FALSE)="","",HLOOKUP($AP$2,全メンバー票,12,FALSE))</f>
        <v/>
      </c>
      <c r="F28" s="169"/>
      <c r="G28" s="169"/>
      <c r="H28" s="169"/>
      <c r="I28" s="169"/>
      <c r="J28" s="169"/>
      <c r="K28" s="170"/>
      <c r="L28" s="80" t="str">
        <f>IF(HLOOKUP($AQ$2,全メンバー票,12,FALSE)="","",HLOOKUP($AQ$2,全メンバー票,12,FALSE))</f>
        <v/>
      </c>
      <c r="M28" s="84"/>
      <c r="N28" s="78"/>
      <c r="O28" s="49"/>
      <c r="P28" s="49"/>
      <c r="Q28" s="49"/>
      <c r="R28" s="53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3"/>
    </row>
    <row r="29" spans="1:36" ht="12" customHeight="1" x14ac:dyDescent="0.15">
      <c r="A29" s="52">
        <v>10</v>
      </c>
      <c r="B29" s="49" t="str">
        <f>MID(RIGHT(HLOOKUP($AN$2,全メンバー票,13,FALSE),3),1,1)</f>
        <v/>
      </c>
      <c r="C29" s="49" t="str">
        <f>MID(RIGHT(HLOOKUP($AN$2,全メンバー票,13,FALSE),3),2,1)</f>
        <v/>
      </c>
      <c r="D29" s="49" t="str">
        <f>MID(RIGHT(HLOOKUP($AN$2,全メンバー票,13,FALSE),3),3,1)</f>
        <v/>
      </c>
      <c r="E29" s="168" t="str">
        <f>IF(HLOOKUP($AP$2,全メンバー票,13,FALSE)="","",HLOOKUP($AP$2,全メンバー票,13,FALSE))</f>
        <v/>
      </c>
      <c r="F29" s="169"/>
      <c r="G29" s="169"/>
      <c r="H29" s="169"/>
      <c r="I29" s="169"/>
      <c r="J29" s="169"/>
      <c r="K29" s="170"/>
      <c r="L29" s="80" t="str">
        <f>IF(HLOOKUP($AQ$2,全メンバー票,13,FALSE)="","",HLOOKUP($AQ$2,全メンバー票,13,FALSE))</f>
        <v/>
      </c>
      <c r="M29" s="84"/>
      <c r="N29" s="78"/>
      <c r="O29" s="49"/>
      <c r="P29" s="49"/>
      <c r="Q29" s="49"/>
      <c r="R29" s="53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3"/>
    </row>
    <row r="30" spans="1:36" ht="12" customHeight="1" x14ac:dyDescent="0.15">
      <c r="A30" s="52">
        <v>11</v>
      </c>
      <c r="B30" s="49" t="str">
        <f>MID(RIGHT(HLOOKUP($AN$2,全メンバー票,14,FALSE),3),1,1)</f>
        <v/>
      </c>
      <c r="C30" s="49" t="str">
        <f>MID(RIGHT(HLOOKUP($AN$2,全メンバー票,14,FALSE),3),2,1)</f>
        <v/>
      </c>
      <c r="D30" s="49" t="str">
        <f>MID(RIGHT(HLOOKUP($AN$2,全メンバー票,14,FALSE),3),3,1)</f>
        <v/>
      </c>
      <c r="E30" s="168" t="str">
        <f>IF(HLOOKUP($AP$2,全メンバー票,14,FALSE)="","",HLOOKUP($AP$2,全メンバー票,14,FALSE))</f>
        <v/>
      </c>
      <c r="F30" s="169"/>
      <c r="G30" s="169"/>
      <c r="H30" s="169"/>
      <c r="I30" s="169"/>
      <c r="J30" s="169"/>
      <c r="K30" s="170"/>
      <c r="L30" s="80" t="str">
        <f>IF(HLOOKUP($AQ$2,全メンバー票,14,FALSE)="","",HLOOKUP($AQ$2,全メンバー票,14,FALSE))</f>
        <v/>
      </c>
      <c r="M30" s="84"/>
      <c r="N30" s="78"/>
      <c r="O30" s="49"/>
      <c r="P30" s="49"/>
      <c r="Q30" s="49"/>
      <c r="R30" s="53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3"/>
    </row>
    <row r="31" spans="1:36" ht="12" customHeight="1" x14ac:dyDescent="0.15">
      <c r="A31" s="52">
        <v>12</v>
      </c>
      <c r="B31" s="49" t="str">
        <f>MID(RIGHT(HLOOKUP($AN$2,全メンバー票,15,FALSE),3),1,1)</f>
        <v/>
      </c>
      <c r="C31" s="49" t="str">
        <f>MID(RIGHT(HLOOKUP($AN$2,全メンバー票,15,FALSE),3),2,1)</f>
        <v/>
      </c>
      <c r="D31" s="49" t="str">
        <f>MID(RIGHT(HLOOKUP($AN$2,全メンバー票,15,FALSE),3),3,1)</f>
        <v/>
      </c>
      <c r="E31" s="168" t="str">
        <f>IF(HLOOKUP($AP$2,全メンバー票,15,FALSE)="","",HLOOKUP($AP$2,全メンバー票,15,FALSE))</f>
        <v/>
      </c>
      <c r="F31" s="169"/>
      <c r="G31" s="169"/>
      <c r="H31" s="169"/>
      <c r="I31" s="169"/>
      <c r="J31" s="169"/>
      <c r="K31" s="170"/>
      <c r="L31" s="80" t="str">
        <f>IF(HLOOKUP($AQ$2,全メンバー票,15,FALSE)="","",HLOOKUP($AQ$2,全メンバー票,15,FALSE))</f>
        <v/>
      </c>
      <c r="M31" s="84"/>
      <c r="N31" s="78"/>
      <c r="O31" s="49"/>
      <c r="P31" s="49"/>
      <c r="Q31" s="49"/>
      <c r="R31" s="53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3"/>
    </row>
    <row r="32" spans="1:36" ht="12" customHeight="1" x14ac:dyDescent="0.15">
      <c r="A32" s="52">
        <v>13</v>
      </c>
      <c r="B32" s="49" t="str">
        <f>MID(RIGHT(HLOOKUP($AN$2,全メンバー票,16,FALSE),3),1,1)</f>
        <v/>
      </c>
      <c r="C32" s="49" t="str">
        <f>MID(RIGHT(HLOOKUP($AN$2,全メンバー票,16,FALSE),3),2,1)</f>
        <v/>
      </c>
      <c r="D32" s="49" t="str">
        <f>MID(RIGHT(HLOOKUP($AN$2,全メンバー票,16,FALSE),3),3,1)</f>
        <v/>
      </c>
      <c r="E32" s="168" t="str">
        <f>IF(HLOOKUP($AP$2,全メンバー票,16,FALSE)="","",HLOOKUP($AP$2,全メンバー票,16,FALSE))</f>
        <v/>
      </c>
      <c r="F32" s="169"/>
      <c r="G32" s="169"/>
      <c r="H32" s="169"/>
      <c r="I32" s="169"/>
      <c r="J32" s="169"/>
      <c r="K32" s="170"/>
      <c r="L32" s="80" t="str">
        <f>IF(HLOOKUP($AQ$2,全メンバー票,16,FALSE)="","",HLOOKUP($AQ$2,全メンバー票,16,FALSE))</f>
        <v/>
      </c>
      <c r="M32" s="84"/>
      <c r="N32" s="78"/>
      <c r="O32" s="49"/>
      <c r="P32" s="49"/>
      <c r="Q32" s="49"/>
      <c r="R32" s="53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3"/>
    </row>
    <row r="33" spans="1:36" ht="12" customHeight="1" x14ac:dyDescent="0.15">
      <c r="A33" s="52">
        <v>14</v>
      </c>
      <c r="B33" s="49" t="str">
        <f>MID(RIGHT(HLOOKUP($AN$2,全メンバー票,17,FALSE),3),1,1)</f>
        <v/>
      </c>
      <c r="C33" s="49" t="str">
        <f>MID(RIGHT(HLOOKUP($AN$2,全メンバー票,17,FALSE),3),2,1)</f>
        <v/>
      </c>
      <c r="D33" s="49" t="str">
        <f>MID(RIGHT(HLOOKUP($AN$2,全メンバー票,17,FALSE),3),3,1)</f>
        <v/>
      </c>
      <c r="E33" s="168" t="str">
        <f>IF(HLOOKUP($AP$2,全メンバー票,17,FALSE)="","",HLOOKUP($AP$2,全メンバー票,17,FALSE))</f>
        <v/>
      </c>
      <c r="F33" s="169"/>
      <c r="G33" s="169"/>
      <c r="H33" s="169"/>
      <c r="I33" s="169"/>
      <c r="J33" s="169"/>
      <c r="K33" s="170"/>
      <c r="L33" s="80" t="str">
        <f>IF(HLOOKUP($AQ$2,全メンバー票,17,FALSE)="","",HLOOKUP($AQ$2,全メンバー票,17,FALSE))</f>
        <v/>
      </c>
      <c r="M33" s="84"/>
      <c r="N33" s="78"/>
      <c r="O33" s="49"/>
      <c r="P33" s="49"/>
      <c r="Q33" s="49"/>
      <c r="R33" s="53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3"/>
    </row>
    <row r="34" spans="1:36" ht="12" customHeight="1" x14ac:dyDescent="0.15">
      <c r="A34" s="52">
        <v>15</v>
      </c>
      <c r="B34" s="49" t="str">
        <f>MID(RIGHT(HLOOKUP($AN$2,全メンバー票,18,FALSE),3),1,1)</f>
        <v/>
      </c>
      <c r="C34" s="49" t="str">
        <f>MID(RIGHT(HLOOKUP($AN$2,全メンバー票,18,FALSE),3),2,1)</f>
        <v/>
      </c>
      <c r="D34" s="49" t="str">
        <f>MID(RIGHT(HLOOKUP($AN$2,全メンバー票,18,FALSE),3),3,1)</f>
        <v/>
      </c>
      <c r="E34" s="168" t="str">
        <f>IF(HLOOKUP($AP$2,全メンバー票,18,FALSE)="","",HLOOKUP($AP$2,全メンバー票,18,FALSE))</f>
        <v/>
      </c>
      <c r="F34" s="169"/>
      <c r="G34" s="169"/>
      <c r="H34" s="169"/>
      <c r="I34" s="169"/>
      <c r="J34" s="169"/>
      <c r="K34" s="170"/>
      <c r="L34" s="80" t="str">
        <f>IF(HLOOKUP($AQ$2,全メンバー票,18,FALSE)="","",HLOOKUP($AQ$2,全メンバー票,18,FALSE))</f>
        <v/>
      </c>
      <c r="M34" s="84"/>
      <c r="N34" s="78"/>
      <c r="O34" s="49"/>
      <c r="P34" s="49"/>
      <c r="Q34" s="49"/>
      <c r="R34" s="53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3"/>
    </row>
    <row r="35" spans="1:36" ht="12" customHeight="1" x14ac:dyDescent="0.15">
      <c r="A35" s="52">
        <v>16</v>
      </c>
      <c r="B35" s="49" t="str">
        <f>MID(RIGHT(HLOOKUP($AN$2,全メンバー票,19,FALSE),3),1,1)</f>
        <v/>
      </c>
      <c r="C35" s="49" t="str">
        <f>MID(RIGHT(HLOOKUP($AN$2,全メンバー票,19,FALSE),3),2,1)</f>
        <v/>
      </c>
      <c r="D35" s="49" t="str">
        <f>MID(RIGHT(HLOOKUP($AN$2,全メンバー票,19,FALSE),3),3,1)</f>
        <v/>
      </c>
      <c r="E35" s="168" t="str">
        <f>IF(HLOOKUP($AP$2,全メンバー票,19,FALSE)="","",HLOOKUP($AP$2,全メンバー票,19,FALSE))</f>
        <v/>
      </c>
      <c r="F35" s="169"/>
      <c r="G35" s="169"/>
      <c r="H35" s="169"/>
      <c r="I35" s="169"/>
      <c r="J35" s="169"/>
      <c r="K35" s="170"/>
      <c r="L35" s="80" t="str">
        <f>IF(HLOOKUP($AQ$2,全メンバー票,19,FALSE)="","",HLOOKUP($AQ$2,全メンバー票,19,FALSE))</f>
        <v/>
      </c>
      <c r="M35" s="84"/>
      <c r="N35" s="78"/>
      <c r="O35" s="49"/>
      <c r="P35" s="49"/>
      <c r="Q35" s="49"/>
      <c r="R35" s="53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3"/>
    </row>
    <row r="36" spans="1:36" ht="12" customHeight="1" x14ac:dyDescent="0.15">
      <c r="A36" s="52">
        <v>17</v>
      </c>
      <c r="B36" s="49" t="str">
        <f>MID(RIGHT(HLOOKUP($AN$2,全メンバー票,20,FALSE),3),1,1)</f>
        <v/>
      </c>
      <c r="C36" s="49" t="str">
        <f>MID(RIGHT(HLOOKUP($AN$2,全メンバー票,20,FALSE),3),2,1)</f>
        <v/>
      </c>
      <c r="D36" s="49" t="str">
        <f>MID(RIGHT(HLOOKUP($AN$2,全メンバー票,20,FALSE),3),3,1)</f>
        <v/>
      </c>
      <c r="E36" s="168" t="str">
        <f>IF(HLOOKUP($AP$2,全メンバー票,20,FALSE)="","",HLOOKUP($AP$2,全メンバー票,20,FALSE))</f>
        <v/>
      </c>
      <c r="F36" s="169"/>
      <c r="G36" s="169"/>
      <c r="H36" s="169"/>
      <c r="I36" s="169"/>
      <c r="J36" s="169"/>
      <c r="K36" s="170"/>
      <c r="L36" s="80" t="str">
        <f>IF(HLOOKUP($AQ$2,全メンバー票,20,FALSE)="","",HLOOKUP($AQ$2,全メンバー票,20,FALSE))</f>
        <v/>
      </c>
      <c r="M36" s="84"/>
      <c r="N36" s="78"/>
      <c r="O36" s="49"/>
      <c r="P36" s="49"/>
      <c r="Q36" s="49"/>
      <c r="R36" s="53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3"/>
    </row>
    <row r="37" spans="1:36" ht="12" customHeight="1" thickBot="1" x14ac:dyDescent="0.2">
      <c r="A37" s="54">
        <v>18</v>
      </c>
      <c r="B37" s="47" t="str">
        <f>MID(RIGHT(HLOOKUP($AN$2,全メンバー票,21,FALSE),3),1,1)</f>
        <v/>
      </c>
      <c r="C37" s="47" t="str">
        <f>MID(RIGHT(HLOOKUP($AN$2,全メンバー票,21,FALSE),3),2,1)</f>
        <v/>
      </c>
      <c r="D37" s="47" t="str">
        <f>MID(RIGHT(HLOOKUP($AN$2,全メンバー票,21,FALSE),3),3,1)</f>
        <v/>
      </c>
      <c r="E37" s="222" t="str">
        <f>IF(HLOOKUP($AP$2,全メンバー票,21,FALSE)="","",HLOOKUP($AP$2,全メンバー票,21,FALSE))</f>
        <v/>
      </c>
      <c r="F37" s="223"/>
      <c r="G37" s="223"/>
      <c r="H37" s="223"/>
      <c r="I37" s="223"/>
      <c r="J37" s="223"/>
      <c r="K37" s="224"/>
      <c r="L37" s="81" t="str">
        <f>IF(HLOOKUP($AQ$2,全メンバー票,21,FALSE)="","",HLOOKUP($AQ$2,全メンバー票,21,FALSE))</f>
        <v/>
      </c>
      <c r="M37" s="85"/>
      <c r="N37" s="79"/>
      <c r="O37" s="47"/>
      <c r="P37" s="47"/>
      <c r="Q37" s="47"/>
      <c r="R37" s="48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3"/>
    </row>
    <row r="38" spans="1:36" ht="12" customHeight="1" x14ac:dyDescent="0.15">
      <c r="A38" s="190" t="s">
        <v>62</v>
      </c>
      <c r="B38" s="191"/>
      <c r="C38" s="191"/>
      <c r="D38" s="191"/>
      <c r="E38" s="191"/>
      <c r="F38" s="41"/>
      <c r="G38" s="39"/>
      <c r="H38" s="42"/>
      <c r="I38" s="194" t="str">
        <f>IF(HLOOKUP($AP$2,全メンバー票,22,FALSE)="","",HLOOKUP($AP$2,全メンバー票,22,FALSE))</f>
        <v/>
      </c>
      <c r="J38" s="194"/>
      <c r="K38" s="194"/>
      <c r="L38" s="194"/>
      <c r="M38" s="194"/>
      <c r="N38" s="194"/>
      <c r="O38" s="194"/>
      <c r="P38" s="86"/>
      <c r="Q38" s="45"/>
      <c r="R38" s="4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3"/>
    </row>
    <row r="39" spans="1:36" ht="12" customHeight="1" thickBot="1" x14ac:dyDescent="0.2">
      <c r="A39" s="192" t="s">
        <v>63</v>
      </c>
      <c r="B39" s="193"/>
      <c r="C39" s="193"/>
      <c r="D39" s="193"/>
      <c r="E39" s="193"/>
      <c r="F39" s="43"/>
      <c r="G39" s="40"/>
      <c r="H39" s="44"/>
      <c r="I39" s="195" t="str">
        <f>IF(HLOOKUP($AP$2,全メンバー票,23,FALSE)="","",HLOOKUP($AP$2,全メンバー票,23,FALSE))</f>
        <v/>
      </c>
      <c r="J39" s="195"/>
      <c r="K39" s="195"/>
      <c r="L39" s="195"/>
      <c r="M39" s="195"/>
      <c r="N39" s="195"/>
      <c r="O39" s="195"/>
      <c r="P39" s="87"/>
      <c r="Q39" s="47"/>
      <c r="R39" s="48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3"/>
    </row>
    <row r="40" spans="1:36" ht="12.75" customHeight="1" x14ac:dyDescent="0.15">
      <c r="A40" s="26" t="s">
        <v>35</v>
      </c>
      <c r="B40" s="55"/>
      <c r="C40" s="55"/>
      <c r="D40" s="55"/>
      <c r="E40" s="151" t="str">
        <f>IF(W3="","",W3)</f>
        <v/>
      </c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3"/>
    </row>
    <row r="41" spans="1:36" ht="6" customHeight="1" x14ac:dyDescent="0.15">
      <c r="A41" s="72" t="s">
        <v>18</v>
      </c>
      <c r="B41" s="23"/>
      <c r="C41" s="23"/>
      <c r="D41" s="2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4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3"/>
    </row>
    <row r="42" spans="1:36" ht="12" customHeight="1" x14ac:dyDescent="0.15">
      <c r="A42" s="27" t="s">
        <v>25</v>
      </c>
      <c r="B42" s="22"/>
      <c r="C42" s="22"/>
      <c r="D42" s="22"/>
      <c r="E42" s="22"/>
      <c r="F42" s="22"/>
      <c r="G42" s="22"/>
      <c r="H42" s="22"/>
      <c r="I42" s="22"/>
      <c r="J42" s="220" t="s">
        <v>59</v>
      </c>
      <c r="K42" s="220"/>
      <c r="L42" s="220"/>
      <c r="M42" s="220"/>
      <c r="N42" s="220"/>
      <c r="O42" s="220"/>
      <c r="P42" s="220"/>
      <c r="Q42" s="220"/>
      <c r="R42" s="221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3"/>
    </row>
    <row r="43" spans="1:36" ht="6" customHeight="1" thickBot="1" x14ac:dyDescent="0.2">
      <c r="A43" s="72" t="s">
        <v>26</v>
      </c>
      <c r="B43" s="23"/>
      <c r="C43" s="23"/>
      <c r="D43" s="23"/>
      <c r="E43" s="22"/>
      <c r="F43" s="22"/>
      <c r="G43" s="22"/>
      <c r="H43" s="22"/>
      <c r="I43" s="22"/>
      <c r="J43" s="220"/>
      <c r="K43" s="220"/>
      <c r="L43" s="220"/>
      <c r="M43" s="220"/>
      <c r="N43" s="220"/>
      <c r="O43" s="220"/>
      <c r="P43" s="220"/>
      <c r="Q43" s="220"/>
      <c r="R43" s="221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3"/>
    </row>
    <row r="44" spans="1:36" s="12" customFormat="1" ht="12" customHeight="1" thickBot="1" x14ac:dyDescent="0.2">
      <c r="A44" s="56"/>
      <c r="B44" s="22"/>
      <c r="C44" s="22"/>
      <c r="D44" s="22"/>
      <c r="E44" s="76" t="s">
        <v>76</v>
      </c>
      <c r="F44" s="23"/>
      <c r="G44" s="22"/>
      <c r="H44" s="22"/>
      <c r="I44" s="14" t="s">
        <v>30</v>
      </c>
      <c r="J44" s="15">
        <v>1</v>
      </c>
      <c r="K44" s="15">
        <v>2</v>
      </c>
      <c r="L44" s="15">
        <v>3</v>
      </c>
      <c r="M44" s="15">
        <v>4</v>
      </c>
      <c r="N44" s="13" t="s">
        <v>28</v>
      </c>
      <c r="O44" s="15">
        <v>1</v>
      </c>
      <c r="P44" s="15">
        <v>2</v>
      </c>
      <c r="Q44" s="15">
        <v>3</v>
      </c>
      <c r="R44" s="15">
        <v>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3"/>
    </row>
    <row r="45" spans="1:36" s="12" customFormat="1" ht="4.5" customHeight="1" thickBot="1" x14ac:dyDescent="0.2">
      <c r="A45" s="56"/>
      <c r="B45" s="22"/>
      <c r="C45" s="22"/>
      <c r="D45" s="22"/>
      <c r="E45" s="22"/>
      <c r="F45" s="22"/>
      <c r="G45" s="22"/>
      <c r="H45" s="22"/>
      <c r="I45" s="14"/>
      <c r="J45" s="14"/>
      <c r="K45" s="14"/>
      <c r="L45" s="14"/>
      <c r="M45" s="14"/>
      <c r="N45" s="14"/>
      <c r="O45" s="14"/>
      <c r="P45" s="14"/>
      <c r="Q45" s="14"/>
      <c r="R45" s="18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3"/>
    </row>
    <row r="46" spans="1:36" s="12" customFormat="1" ht="12" customHeight="1" thickBot="1" x14ac:dyDescent="0.2">
      <c r="A46" s="56"/>
      <c r="B46" s="22"/>
      <c r="C46" s="22"/>
      <c r="D46" s="22"/>
      <c r="E46" s="76" t="s">
        <v>76</v>
      </c>
      <c r="F46" s="23"/>
      <c r="G46" s="22"/>
      <c r="H46" s="22"/>
      <c r="I46" s="13" t="s">
        <v>31</v>
      </c>
      <c r="J46" s="15">
        <v>1</v>
      </c>
      <c r="K46" s="15">
        <v>2</v>
      </c>
      <c r="L46" s="15">
        <v>3</v>
      </c>
      <c r="M46" s="15">
        <v>4</v>
      </c>
      <c r="N46" s="13" t="s">
        <v>29</v>
      </c>
      <c r="O46" s="15">
        <v>1</v>
      </c>
      <c r="P46" s="15">
        <v>2</v>
      </c>
      <c r="Q46" s="15">
        <v>3</v>
      </c>
      <c r="R46" s="15">
        <v>4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3"/>
    </row>
    <row r="47" spans="1:36" s="12" customFormat="1" ht="4.5" customHeight="1" x14ac:dyDescent="0.15">
      <c r="A47" s="56"/>
      <c r="B47" s="22"/>
      <c r="C47" s="22"/>
      <c r="D47" s="22"/>
      <c r="E47" s="22"/>
      <c r="F47" s="22"/>
      <c r="G47" s="22"/>
      <c r="H47" s="22"/>
      <c r="I47" s="14"/>
      <c r="J47" s="14"/>
      <c r="K47" s="14"/>
      <c r="L47" s="14"/>
      <c r="M47" s="14"/>
      <c r="N47" s="14"/>
      <c r="O47" s="14"/>
      <c r="P47" s="14"/>
      <c r="Q47" s="14"/>
      <c r="R47" s="18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3"/>
    </row>
    <row r="48" spans="1:36" ht="12" customHeight="1" thickBot="1" x14ac:dyDescent="0.2">
      <c r="A48" s="57"/>
      <c r="B48" s="58"/>
      <c r="C48" s="58"/>
      <c r="D48" s="58"/>
      <c r="E48" s="77" t="s">
        <v>77</v>
      </c>
      <c r="F48" s="58"/>
      <c r="G48" s="58"/>
      <c r="H48" s="58"/>
      <c r="I48" s="19"/>
      <c r="J48" s="19"/>
      <c r="K48" s="19"/>
      <c r="L48" s="19"/>
      <c r="M48" s="19"/>
      <c r="N48" s="19"/>
      <c r="O48" s="19"/>
      <c r="P48" s="19"/>
      <c r="Q48" s="19"/>
      <c r="R48" s="21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3"/>
    </row>
    <row r="49" spans="1:40" ht="9.9499999999999993" customHeight="1" x14ac:dyDescent="0.15">
      <c r="A49" s="173" t="s">
        <v>17</v>
      </c>
      <c r="B49" s="175" t="s">
        <v>27</v>
      </c>
      <c r="C49" s="176"/>
      <c r="D49" s="176"/>
      <c r="E49" s="186" t="s">
        <v>60</v>
      </c>
      <c r="F49" s="186"/>
      <c r="G49" s="186"/>
      <c r="H49" s="186"/>
      <c r="I49" s="186"/>
      <c r="J49" s="186"/>
      <c r="K49" s="186"/>
      <c r="L49" s="188" t="s">
        <v>17</v>
      </c>
      <c r="M49" s="82" t="s">
        <v>33</v>
      </c>
      <c r="N49" s="171" t="s">
        <v>61</v>
      </c>
      <c r="O49" s="171"/>
      <c r="P49" s="171"/>
      <c r="Q49" s="171"/>
      <c r="R49" s="17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3"/>
    </row>
    <row r="50" spans="1:40" s="12" customFormat="1" ht="6" customHeight="1" x14ac:dyDescent="0.15">
      <c r="A50" s="174"/>
      <c r="B50" s="177"/>
      <c r="C50" s="177"/>
      <c r="D50" s="177"/>
      <c r="E50" s="187"/>
      <c r="F50" s="187"/>
      <c r="G50" s="187"/>
      <c r="H50" s="187"/>
      <c r="I50" s="187"/>
      <c r="J50" s="187"/>
      <c r="K50" s="187"/>
      <c r="L50" s="189"/>
      <c r="M50" s="83" t="s">
        <v>34</v>
      </c>
      <c r="N50" s="73">
        <v>1</v>
      </c>
      <c r="O50" s="73">
        <v>2</v>
      </c>
      <c r="P50" s="73">
        <v>3</v>
      </c>
      <c r="Q50" s="73">
        <v>4</v>
      </c>
      <c r="R50" s="74">
        <v>5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3"/>
    </row>
    <row r="51" spans="1:40" ht="12" customHeight="1" x14ac:dyDescent="0.15">
      <c r="A51" s="52">
        <v>1</v>
      </c>
      <c r="B51" s="49" t="str">
        <f>MID(RIGHT(HLOOKUP($AN$3,全メンバー票,4,FALSE),3),1,1)</f>
        <v/>
      </c>
      <c r="C51" s="49" t="str">
        <f>MID(RIGHT(HLOOKUP($AN$3,全メンバー票,4,FALSE),3),2,1)</f>
        <v/>
      </c>
      <c r="D51" s="49" t="str">
        <f>MID(RIGHT(HLOOKUP($AN$3,全メンバー票,4,FALSE),3),3,1)</f>
        <v/>
      </c>
      <c r="E51" s="168" t="str">
        <f>IF(HLOOKUP($AP$3,全メンバー票,4,FALSE)="","",HLOOKUP($AP$3,全メンバー票,4,FALSE))</f>
        <v/>
      </c>
      <c r="F51" s="169"/>
      <c r="G51" s="169"/>
      <c r="H51" s="169"/>
      <c r="I51" s="169"/>
      <c r="J51" s="169"/>
      <c r="K51" s="170"/>
      <c r="L51" s="80" t="str">
        <f>IF(HLOOKUP($AQ$3,全メンバー票,4,FALSE)="","",HLOOKUP($AQ$3,全メンバー票,4,FALSE))</f>
        <v/>
      </c>
      <c r="M51" s="84"/>
      <c r="N51" s="78"/>
      <c r="O51" s="49"/>
      <c r="P51" s="49"/>
      <c r="Q51" s="49"/>
      <c r="R51" s="53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3"/>
    </row>
    <row r="52" spans="1:40" ht="12" customHeight="1" x14ac:dyDescent="0.15">
      <c r="A52" s="52">
        <v>2</v>
      </c>
      <c r="B52" s="49" t="str">
        <f>MID(RIGHT(HLOOKUP($AN$3,全メンバー票,5,FALSE),3),1,1)</f>
        <v/>
      </c>
      <c r="C52" s="49" t="str">
        <f>MID(RIGHT(HLOOKUP($AN$3,全メンバー票,5,FALSE),3),2,1)</f>
        <v/>
      </c>
      <c r="D52" s="49" t="str">
        <f>MID(RIGHT(HLOOKUP($AN$3,全メンバー票,5,FALSE),3),3,1)</f>
        <v/>
      </c>
      <c r="E52" s="168" t="str">
        <f>IF(HLOOKUP($AP$3,全メンバー票,5,FALSE)="","",HLOOKUP($AP$3,全メンバー票,5,FALSE))</f>
        <v/>
      </c>
      <c r="F52" s="169"/>
      <c r="G52" s="169"/>
      <c r="H52" s="169"/>
      <c r="I52" s="169"/>
      <c r="J52" s="169"/>
      <c r="K52" s="170"/>
      <c r="L52" s="80" t="str">
        <f>IF(HLOOKUP($AQ$3,全メンバー票,5,FALSE)="","",HLOOKUP($AQ$3,全メンバー票,5,FALSE))</f>
        <v/>
      </c>
      <c r="M52" s="84"/>
      <c r="N52" s="78"/>
      <c r="O52" s="49"/>
      <c r="P52" s="49"/>
      <c r="Q52" s="49"/>
      <c r="R52" s="53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3"/>
    </row>
    <row r="53" spans="1:40" ht="12" customHeight="1" x14ac:dyDescent="0.15">
      <c r="A53" s="52">
        <v>3</v>
      </c>
      <c r="B53" s="49" t="str">
        <f>MID(RIGHT(HLOOKUP($AN$3,全メンバー票,6,FALSE),3),1,1)</f>
        <v/>
      </c>
      <c r="C53" s="49" t="str">
        <f>MID(RIGHT(HLOOKUP($AN$3,全メンバー票,6,FALSE),3),2,1)</f>
        <v/>
      </c>
      <c r="D53" s="49" t="str">
        <f>MID(RIGHT(HLOOKUP($AN$3,全メンバー票,6,FALSE),3),3,1)</f>
        <v/>
      </c>
      <c r="E53" s="168" t="str">
        <f>IF(HLOOKUP($AP$3,全メンバー票,6,FALSE)="","",HLOOKUP($AP$3,全メンバー票,6,FALSE))</f>
        <v/>
      </c>
      <c r="F53" s="169"/>
      <c r="G53" s="169"/>
      <c r="H53" s="169"/>
      <c r="I53" s="169"/>
      <c r="J53" s="169"/>
      <c r="K53" s="170"/>
      <c r="L53" s="80" t="str">
        <f>IF(HLOOKUP($AQ$3,全メンバー票,6,FALSE)="","",HLOOKUP($AQ$3,全メンバー票,6,FALSE))</f>
        <v/>
      </c>
      <c r="M53" s="84"/>
      <c r="N53" s="78"/>
      <c r="O53" s="49"/>
      <c r="P53" s="49"/>
      <c r="Q53" s="49"/>
      <c r="R53" s="53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</row>
    <row r="54" spans="1:40" ht="12" customHeight="1" x14ac:dyDescent="0.15">
      <c r="A54" s="52">
        <v>4</v>
      </c>
      <c r="B54" s="49" t="str">
        <f>MID(RIGHT(HLOOKUP($AN$3,全メンバー票,7,FALSE),3),1,1)</f>
        <v/>
      </c>
      <c r="C54" s="49" t="str">
        <f>MID(RIGHT(HLOOKUP($AN$3,全メンバー票,7,FALSE),3),2,1)</f>
        <v/>
      </c>
      <c r="D54" s="49" t="str">
        <f>MID(RIGHT(HLOOKUP($AN$3,全メンバー票,7,FALSE),3),3,1)</f>
        <v/>
      </c>
      <c r="E54" s="168" t="str">
        <f>IF(HLOOKUP($AP$3,全メンバー票,7,FALSE)="","",HLOOKUP($AP$3,全メンバー票,7,FALSE))</f>
        <v/>
      </c>
      <c r="F54" s="169"/>
      <c r="G54" s="169"/>
      <c r="H54" s="169"/>
      <c r="I54" s="169"/>
      <c r="J54" s="169"/>
      <c r="K54" s="170"/>
      <c r="L54" s="80" t="str">
        <f>IF(HLOOKUP($AQ$3,全メンバー票,7,FALSE)="","",HLOOKUP($AQ$3,全メンバー票,7,FALSE))</f>
        <v/>
      </c>
      <c r="M54" s="84"/>
      <c r="N54" s="78"/>
      <c r="O54" s="49"/>
      <c r="P54" s="49"/>
      <c r="Q54" s="49"/>
      <c r="R54" s="53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3"/>
    </row>
    <row r="55" spans="1:40" ht="12" customHeight="1" x14ac:dyDescent="0.15">
      <c r="A55" s="52">
        <v>5</v>
      </c>
      <c r="B55" s="49" t="str">
        <f>MID(RIGHT(HLOOKUP($AN$3,全メンバー票,8,FALSE),3),1,1)</f>
        <v/>
      </c>
      <c r="C55" s="49" t="str">
        <f>MID(RIGHT(HLOOKUP($AN$3,全メンバー票,8,FALSE),3),2,1)</f>
        <v/>
      </c>
      <c r="D55" s="49" t="str">
        <f>MID(RIGHT(HLOOKUP($AN$3,全メンバー票,8,FALSE),3),3,1)</f>
        <v/>
      </c>
      <c r="E55" s="168" t="str">
        <f>IF(HLOOKUP($AP$3,全メンバー票,8,FALSE)="","",HLOOKUP($AP$3,全メンバー票,8,FALSE))</f>
        <v/>
      </c>
      <c r="F55" s="169"/>
      <c r="G55" s="169"/>
      <c r="H55" s="169"/>
      <c r="I55" s="169"/>
      <c r="J55" s="169"/>
      <c r="K55" s="170"/>
      <c r="L55" s="80" t="str">
        <f>IF(HLOOKUP($AQ$3,全メンバー票,8,FALSE)="","",HLOOKUP($AQ$3,全メンバー票,8,FALSE))</f>
        <v/>
      </c>
      <c r="M55" s="84"/>
      <c r="N55" s="78"/>
      <c r="O55" s="49"/>
      <c r="P55" s="49"/>
      <c r="Q55" s="49"/>
      <c r="R55" s="53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3"/>
    </row>
    <row r="56" spans="1:40" ht="12" customHeight="1" x14ac:dyDescent="0.15">
      <c r="A56" s="52">
        <v>6</v>
      </c>
      <c r="B56" s="49" t="str">
        <f>MID(RIGHT(HLOOKUP($AN$3,全メンバー票,9,FALSE),3),1,1)</f>
        <v/>
      </c>
      <c r="C56" s="49" t="str">
        <f>MID(RIGHT(HLOOKUP($AN$3,全メンバー票,9,FALSE),3),2,1)</f>
        <v/>
      </c>
      <c r="D56" s="49" t="str">
        <f>MID(RIGHT(HLOOKUP($AN$3,全メンバー票,9,FALSE),3),3,1)</f>
        <v/>
      </c>
      <c r="E56" s="168" t="str">
        <f>IF(HLOOKUP($AP$3,全メンバー票,9,FALSE)="","",HLOOKUP($AP$3,全メンバー票,9,FALSE))</f>
        <v/>
      </c>
      <c r="F56" s="169"/>
      <c r="G56" s="169"/>
      <c r="H56" s="169"/>
      <c r="I56" s="169"/>
      <c r="J56" s="169"/>
      <c r="K56" s="170"/>
      <c r="L56" s="80" t="str">
        <f>IF(HLOOKUP($AQ$3,全メンバー票,9,FALSE)="","",HLOOKUP($AQ$3,全メンバー票,9,FALSE))</f>
        <v/>
      </c>
      <c r="M56" s="84"/>
      <c r="N56" s="78"/>
      <c r="O56" s="49"/>
      <c r="P56" s="49"/>
      <c r="Q56" s="49"/>
      <c r="R56" s="53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3"/>
    </row>
    <row r="57" spans="1:40" ht="12" customHeight="1" x14ac:dyDescent="0.15">
      <c r="A57" s="52">
        <v>7</v>
      </c>
      <c r="B57" s="49" t="str">
        <f>MID(RIGHT(HLOOKUP($AN$3,全メンバー票,10,FALSE),3),1,1)</f>
        <v/>
      </c>
      <c r="C57" s="49" t="str">
        <f>MID(RIGHT(HLOOKUP($AN$3,全メンバー票,10,FALSE),3),2,1)</f>
        <v/>
      </c>
      <c r="D57" s="49" t="str">
        <f>MID(RIGHT(HLOOKUP($AN$3,全メンバー票,10,FALSE),3),3,1)</f>
        <v/>
      </c>
      <c r="E57" s="168" t="str">
        <f>IF(HLOOKUP($AP$3,全メンバー票,10,FALSE)="","",HLOOKUP($AP$3,全メンバー票,10,FALSE))</f>
        <v/>
      </c>
      <c r="F57" s="169"/>
      <c r="G57" s="169"/>
      <c r="H57" s="169"/>
      <c r="I57" s="169"/>
      <c r="J57" s="169"/>
      <c r="K57" s="170"/>
      <c r="L57" s="80" t="str">
        <f>IF(HLOOKUP($AQ$3,全メンバー票,10,FALSE)="","",HLOOKUP($AQ$3,全メンバー票,10,FALSE))</f>
        <v/>
      </c>
      <c r="M57" s="84"/>
      <c r="N57" s="78"/>
      <c r="O57" s="49"/>
      <c r="P57" s="49"/>
      <c r="Q57" s="49"/>
      <c r="R57" s="53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3"/>
    </row>
    <row r="58" spans="1:40" ht="12" customHeight="1" x14ac:dyDescent="0.15">
      <c r="A58" s="52">
        <v>8</v>
      </c>
      <c r="B58" s="49" t="str">
        <f>MID(RIGHT(HLOOKUP($AN$3,全メンバー票,11,FALSE),3),1,1)</f>
        <v/>
      </c>
      <c r="C58" s="49" t="str">
        <f>MID(RIGHT(HLOOKUP($AN$3,全メンバー票,11,FALSE),3),2,1)</f>
        <v/>
      </c>
      <c r="D58" s="49" t="str">
        <f>MID(RIGHT(HLOOKUP($AN$3,全メンバー票,11,FALSE),3),3,1)</f>
        <v/>
      </c>
      <c r="E58" s="168" t="str">
        <f>IF(HLOOKUP($AP$3,全メンバー票,11,FALSE)="","",HLOOKUP($AP$3,全メンバー票,11,FALSE))</f>
        <v/>
      </c>
      <c r="F58" s="169"/>
      <c r="G58" s="169"/>
      <c r="H58" s="169"/>
      <c r="I58" s="169"/>
      <c r="J58" s="169"/>
      <c r="K58" s="170"/>
      <c r="L58" s="80" t="str">
        <f>IF(HLOOKUP($AQ$3,全メンバー票,11,FALSE)="","",HLOOKUP($AQ$3,全メンバー票,11,FALSE))</f>
        <v/>
      </c>
      <c r="M58" s="84"/>
      <c r="N58" s="78"/>
      <c r="O58" s="49"/>
      <c r="P58" s="49"/>
      <c r="Q58" s="49"/>
      <c r="R58" s="53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3"/>
    </row>
    <row r="59" spans="1:40" ht="12" customHeight="1" x14ac:dyDescent="0.15">
      <c r="A59" s="52">
        <v>9</v>
      </c>
      <c r="B59" s="49" t="str">
        <f>MID(RIGHT(HLOOKUP($AN$3,全メンバー票,12,FALSE),3),1,1)</f>
        <v/>
      </c>
      <c r="C59" s="49" t="str">
        <f>MID(RIGHT(HLOOKUP($AN$3,全メンバー票,12,FALSE),3),2,1)</f>
        <v/>
      </c>
      <c r="D59" s="49" t="str">
        <f>MID(RIGHT(HLOOKUP($AN$3,全メンバー票,12,FALSE),3),3,1)</f>
        <v/>
      </c>
      <c r="E59" s="168" t="str">
        <f>IF(HLOOKUP($AP$3,全メンバー票,12,FALSE)="","",HLOOKUP($AP$3,全メンバー票,12,FALSE))</f>
        <v/>
      </c>
      <c r="F59" s="169"/>
      <c r="G59" s="169"/>
      <c r="H59" s="169"/>
      <c r="I59" s="169"/>
      <c r="J59" s="169"/>
      <c r="K59" s="170"/>
      <c r="L59" s="80" t="str">
        <f>IF(HLOOKUP($AQ$3,全メンバー票,12,FALSE)="","",HLOOKUP($AQ$3,全メンバー票,12,FALSE))</f>
        <v/>
      </c>
      <c r="M59" s="84"/>
      <c r="N59" s="78"/>
      <c r="O59" s="49"/>
      <c r="P59" s="49"/>
      <c r="Q59" s="49"/>
      <c r="R59" s="53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3"/>
    </row>
    <row r="60" spans="1:40" ht="12" customHeight="1" x14ac:dyDescent="0.15">
      <c r="A60" s="52">
        <v>10</v>
      </c>
      <c r="B60" s="49" t="str">
        <f>MID(RIGHT(HLOOKUP($AN$3,全メンバー票,13,FALSE),3),1,1)</f>
        <v/>
      </c>
      <c r="C60" s="49" t="str">
        <f>MID(RIGHT(HLOOKUP($AN$3,全メンバー票,13,FALSE),3),2,1)</f>
        <v/>
      </c>
      <c r="D60" s="49" t="str">
        <f>MID(RIGHT(HLOOKUP($AN$3,全メンバー票,13,FALSE),3),3,1)</f>
        <v/>
      </c>
      <c r="E60" s="168" t="str">
        <f>IF(HLOOKUP($AP$3,全メンバー票,13,FALSE)="","",HLOOKUP($AP$3,全メンバー票,13,FALSE))</f>
        <v/>
      </c>
      <c r="F60" s="169"/>
      <c r="G60" s="169"/>
      <c r="H60" s="169"/>
      <c r="I60" s="169"/>
      <c r="J60" s="169"/>
      <c r="K60" s="170"/>
      <c r="L60" s="80" t="str">
        <f>IF(HLOOKUP($AQ$3,全メンバー票,13,FALSE)="","",HLOOKUP($AQ$3,全メンバー票,13,FALSE))</f>
        <v/>
      </c>
      <c r="M60" s="84"/>
      <c r="N60" s="78"/>
      <c r="O60" s="49"/>
      <c r="P60" s="49"/>
      <c r="Q60" s="49"/>
      <c r="R60" s="53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3"/>
      <c r="AN60" s="28"/>
    </row>
    <row r="61" spans="1:40" ht="12" customHeight="1" x14ac:dyDescent="0.15">
      <c r="A61" s="52">
        <v>11</v>
      </c>
      <c r="B61" s="49" t="str">
        <f>MID(RIGHT(HLOOKUP($AN$3,全メンバー票,14,FALSE),3),1,1)</f>
        <v/>
      </c>
      <c r="C61" s="49" t="str">
        <f>MID(RIGHT(HLOOKUP($AN$3,全メンバー票,14,FALSE),3),2,1)</f>
        <v/>
      </c>
      <c r="D61" s="49" t="str">
        <f>MID(RIGHT(HLOOKUP($AN$3,全メンバー票,14,FALSE),3),3,1)</f>
        <v/>
      </c>
      <c r="E61" s="168" t="str">
        <f>IF(HLOOKUP($AP$3,全メンバー票,14,FALSE)="","",HLOOKUP($AP$3,全メンバー票,14,FALSE))</f>
        <v/>
      </c>
      <c r="F61" s="169"/>
      <c r="G61" s="169"/>
      <c r="H61" s="169"/>
      <c r="I61" s="169"/>
      <c r="J61" s="169"/>
      <c r="K61" s="170"/>
      <c r="L61" s="80" t="str">
        <f>IF(HLOOKUP($AQ$3,全メンバー票,14,FALSE)="","",HLOOKUP($AQ$3,全メンバー票,14,FALSE))</f>
        <v/>
      </c>
      <c r="M61" s="84"/>
      <c r="N61" s="78"/>
      <c r="O61" s="49"/>
      <c r="P61" s="49"/>
      <c r="Q61" s="49"/>
      <c r="R61" s="53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N61" s="29"/>
    </row>
    <row r="62" spans="1:40" ht="12" customHeight="1" x14ac:dyDescent="0.15">
      <c r="A62" s="52">
        <v>12</v>
      </c>
      <c r="B62" s="49" t="str">
        <f>MID(RIGHT(HLOOKUP($AN$3,全メンバー票,15,FALSE),3),1,1)</f>
        <v/>
      </c>
      <c r="C62" s="49" t="str">
        <f>MID(RIGHT(HLOOKUP($AN$3,全メンバー票,15,FALSE),3),2,1)</f>
        <v/>
      </c>
      <c r="D62" s="49" t="str">
        <f>MID(RIGHT(HLOOKUP($AN$3,全メンバー票,15,FALSE),3),3,1)</f>
        <v/>
      </c>
      <c r="E62" s="168" t="str">
        <f>IF(HLOOKUP($AP$3,全メンバー票,15,FALSE)="","",HLOOKUP($AP$3,全メンバー票,15,FALSE))</f>
        <v/>
      </c>
      <c r="F62" s="169"/>
      <c r="G62" s="169"/>
      <c r="H62" s="169"/>
      <c r="I62" s="169"/>
      <c r="J62" s="169"/>
      <c r="K62" s="170"/>
      <c r="L62" s="80" t="str">
        <f>IF(HLOOKUP($AQ$3,全メンバー票,15,FALSE)="","",HLOOKUP($AQ$3,全メンバー票,15,FALSE))</f>
        <v/>
      </c>
      <c r="M62" s="84"/>
      <c r="N62" s="78"/>
      <c r="O62" s="49"/>
      <c r="P62" s="49"/>
      <c r="Q62" s="49"/>
      <c r="R62" s="53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3"/>
      <c r="AN62" s="23"/>
    </row>
    <row r="63" spans="1:40" ht="12" customHeight="1" x14ac:dyDescent="0.15">
      <c r="A63" s="52">
        <v>13</v>
      </c>
      <c r="B63" s="49" t="str">
        <f>MID(RIGHT(HLOOKUP($AN$3,全メンバー票,16,FALSE),3),1,1)</f>
        <v/>
      </c>
      <c r="C63" s="49" t="str">
        <f>MID(RIGHT(HLOOKUP($AN$3,全メンバー票,16,FALSE),3),2,1)</f>
        <v/>
      </c>
      <c r="D63" s="49" t="str">
        <f>MID(RIGHT(HLOOKUP($AN$3,全メンバー票,16,FALSE),3),3,1)</f>
        <v/>
      </c>
      <c r="E63" s="168" t="str">
        <f>IF(HLOOKUP($AP$3,全メンバー票,16,FALSE)="","",HLOOKUP($AP$3,全メンバー票,16,FALSE))</f>
        <v/>
      </c>
      <c r="F63" s="169"/>
      <c r="G63" s="169"/>
      <c r="H63" s="169"/>
      <c r="I63" s="169"/>
      <c r="J63" s="169"/>
      <c r="K63" s="170"/>
      <c r="L63" s="80" t="str">
        <f>IF(HLOOKUP($AQ$3,全メンバー票,16,FALSE)="","",HLOOKUP($AQ$3,全メンバー票,16,FALSE))</f>
        <v/>
      </c>
      <c r="M63" s="84"/>
      <c r="N63" s="78"/>
      <c r="O63" s="49"/>
      <c r="P63" s="49"/>
      <c r="Q63" s="49"/>
      <c r="R63" s="53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3"/>
    </row>
    <row r="64" spans="1:40" ht="12" customHeight="1" thickBot="1" x14ac:dyDescent="0.2">
      <c r="A64" s="52">
        <v>14</v>
      </c>
      <c r="B64" s="49" t="str">
        <f>MID(RIGHT(HLOOKUP($AN$3,全メンバー票,17,FALSE),3),1,1)</f>
        <v/>
      </c>
      <c r="C64" s="49" t="str">
        <f>MID(RIGHT(HLOOKUP($AN$3,全メンバー票,17,FALSE),3),2,1)</f>
        <v/>
      </c>
      <c r="D64" s="49" t="str">
        <f>MID(RIGHT(HLOOKUP($AN$3,全メンバー票,17,FALSE),3),3,1)</f>
        <v/>
      </c>
      <c r="E64" s="168" t="str">
        <f>IF(HLOOKUP($AP$3,全メンバー票,17,FALSE)="","",HLOOKUP($AP$3,全メンバー票,17,FALSE))</f>
        <v/>
      </c>
      <c r="F64" s="169"/>
      <c r="G64" s="169"/>
      <c r="H64" s="169"/>
      <c r="I64" s="169"/>
      <c r="J64" s="169"/>
      <c r="K64" s="170"/>
      <c r="L64" s="80" t="str">
        <f>IF(HLOOKUP($AQ$3,全メンバー票,17,FALSE)="","",HLOOKUP($AQ$3,全メンバー票,17,FALSE))</f>
        <v/>
      </c>
      <c r="M64" s="84"/>
      <c r="N64" s="78"/>
      <c r="O64" s="49"/>
      <c r="P64" s="49"/>
      <c r="Q64" s="49"/>
      <c r="R64" s="53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3"/>
    </row>
    <row r="65" spans="1:36" ht="12" customHeight="1" x14ac:dyDescent="0.15">
      <c r="A65" s="52">
        <v>15</v>
      </c>
      <c r="B65" s="49" t="str">
        <f>MID(RIGHT(HLOOKUP($AN$3,全メンバー票,18,FALSE),3),1,1)</f>
        <v/>
      </c>
      <c r="C65" s="49" t="str">
        <f>MID(RIGHT(HLOOKUP($AN$3,全メンバー票,18,FALSE),3),2,1)</f>
        <v/>
      </c>
      <c r="D65" s="49" t="str">
        <f>MID(RIGHT(HLOOKUP($AN$3,全メンバー票,18,FALSE),3),3,1)</f>
        <v/>
      </c>
      <c r="E65" s="168" t="str">
        <f>IF(HLOOKUP($AP$3,全メンバー票,18,FALSE)="","",HLOOKUP($AP$3,全メンバー票,18,FALSE))</f>
        <v/>
      </c>
      <c r="F65" s="169"/>
      <c r="G65" s="169"/>
      <c r="H65" s="169"/>
      <c r="I65" s="169"/>
      <c r="J65" s="169"/>
      <c r="K65" s="170"/>
      <c r="L65" s="80" t="str">
        <f>IF(HLOOKUP($AQ$3,全メンバー票,18,FALSE)="","",HLOOKUP($AQ$3,全メンバー票,18,FALSE))</f>
        <v/>
      </c>
      <c r="M65" s="84"/>
      <c r="N65" s="78"/>
      <c r="O65" s="49"/>
      <c r="P65" s="49"/>
      <c r="Q65" s="49"/>
      <c r="R65" s="53"/>
      <c r="S65" s="22"/>
      <c r="T65" s="66" t="s">
        <v>37</v>
      </c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3"/>
      <c r="AJ65" s="3"/>
    </row>
    <row r="66" spans="1:36" ht="12" customHeight="1" x14ac:dyDescent="0.15">
      <c r="A66" s="52">
        <v>16</v>
      </c>
      <c r="B66" s="49" t="str">
        <f>MID(RIGHT(HLOOKUP($AN$3,全メンバー票,19,FALSE),3),1,1)</f>
        <v/>
      </c>
      <c r="C66" s="49" t="str">
        <f>MID(RIGHT(HLOOKUP($AN$3,全メンバー票,19,FALSE),3),2,1)</f>
        <v/>
      </c>
      <c r="D66" s="49" t="str">
        <f>MID(RIGHT(HLOOKUP($AN$3,全メンバー票,19,FALSE),3),3,1)</f>
        <v/>
      </c>
      <c r="E66" s="168" t="str">
        <f>IF(HLOOKUP($AP$3,全メンバー票,19,FALSE)="","",HLOOKUP($AP$3,全メンバー票,19,FALSE))</f>
        <v/>
      </c>
      <c r="F66" s="169"/>
      <c r="G66" s="169"/>
      <c r="H66" s="169"/>
      <c r="I66" s="169"/>
      <c r="J66" s="169"/>
      <c r="K66" s="170"/>
      <c r="L66" s="80" t="str">
        <f>IF(HLOOKUP($AQ$3,全メンバー票,19,FALSE)="","",HLOOKUP($AQ$3,全メンバー票,19,FALSE))</f>
        <v/>
      </c>
      <c r="M66" s="84"/>
      <c r="N66" s="78"/>
      <c r="O66" s="49"/>
      <c r="P66" s="49"/>
      <c r="Q66" s="49"/>
      <c r="R66" s="53"/>
      <c r="S66" s="22"/>
      <c r="T66" s="75" t="s">
        <v>38</v>
      </c>
      <c r="U66" s="30"/>
      <c r="V66" s="30"/>
      <c r="W66" s="200" t="s">
        <v>39</v>
      </c>
      <c r="X66" s="200"/>
      <c r="Y66" s="200"/>
      <c r="Z66" s="200"/>
      <c r="AA66" s="30" t="s">
        <v>50</v>
      </c>
      <c r="AB66" s="217"/>
      <c r="AC66" s="217"/>
      <c r="AD66" s="30"/>
      <c r="AE66" s="30" t="s">
        <v>51</v>
      </c>
      <c r="AF66" s="217"/>
      <c r="AG66" s="217"/>
      <c r="AH66" s="30"/>
      <c r="AI66" s="64"/>
      <c r="AJ66" s="3"/>
    </row>
    <row r="67" spans="1:36" ht="12" customHeight="1" x14ac:dyDescent="0.15">
      <c r="A67" s="52">
        <v>17</v>
      </c>
      <c r="B67" s="49" t="str">
        <f>MID(RIGHT(HLOOKUP($AN$3,全メンバー票,20,FALSE),3),1,1)</f>
        <v/>
      </c>
      <c r="C67" s="49" t="str">
        <f>MID(RIGHT(HLOOKUP($AN$3,全メンバー票,20,FALSE),3),2,1)</f>
        <v/>
      </c>
      <c r="D67" s="49" t="str">
        <f>MID(RIGHT(HLOOKUP($AN$3,全メンバー票,20,FALSE),3),3,1)</f>
        <v/>
      </c>
      <c r="E67" s="168" t="str">
        <f>IF(HLOOKUP($AP$3,全メンバー票,20,FALSE)="","",HLOOKUP($AP$3,全メンバー票,20,FALSE))</f>
        <v/>
      </c>
      <c r="F67" s="169"/>
      <c r="G67" s="169"/>
      <c r="H67" s="169"/>
      <c r="I67" s="169"/>
      <c r="J67" s="169"/>
      <c r="K67" s="170"/>
      <c r="L67" s="80" t="str">
        <f>IF(HLOOKUP($AQ$3,全メンバー票,20,FALSE)="","",HLOOKUP($AQ$3,全メンバー票,20,FALSE))</f>
        <v/>
      </c>
      <c r="M67" s="84"/>
      <c r="N67" s="78"/>
      <c r="O67" s="49"/>
      <c r="P67" s="49"/>
      <c r="Q67" s="49"/>
      <c r="R67" s="53"/>
      <c r="S67" s="22"/>
      <c r="T67" s="67"/>
      <c r="U67" s="30"/>
      <c r="V67" s="30"/>
      <c r="W67" s="184" t="s">
        <v>40</v>
      </c>
      <c r="X67" s="184"/>
      <c r="Y67" s="184"/>
      <c r="Z67" s="184"/>
      <c r="AA67" s="30"/>
      <c r="AB67" s="30"/>
      <c r="AC67" s="30"/>
      <c r="AD67" s="30"/>
      <c r="AE67" s="30"/>
      <c r="AF67" s="30"/>
      <c r="AG67" s="30"/>
      <c r="AH67" s="30"/>
      <c r="AI67" s="64"/>
      <c r="AJ67" s="3"/>
    </row>
    <row r="68" spans="1:36" ht="12" customHeight="1" thickBot="1" x14ac:dyDescent="0.2">
      <c r="A68" s="54">
        <v>18</v>
      </c>
      <c r="B68" s="47" t="str">
        <f>MID(RIGHT(HLOOKUP($AN$3,全メンバー票,21,FALSE),3),1,1)</f>
        <v/>
      </c>
      <c r="C68" s="47" t="str">
        <f>MID(RIGHT(HLOOKUP($AN$3,全メンバー票,21,FALSE),3),2,1)</f>
        <v/>
      </c>
      <c r="D68" s="47" t="str">
        <f>MID(RIGHT(HLOOKUP($AN$3,全メンバー票,21,FALSE),3),3,1)</f>
        <v/>
      </c>
      <c r="E68" s="222" t="str">
        <f>IF(HLOOKUP($AP$3,全メンバー票,21,FALSE)="","",HLOOKUP($AP$3,全メンバー票,21,FALSE))</f>
        <v/>
      </c>
      <c r="F68" s="223"/>
      <c r="G68" s="223"/>
      <c r="H68" s="223"/>
      <c r="I68" s="223"/>
      <c r="J68" s="223"/>
      <c r="K68" s="224"/>
      <c r="L68" s="81" t="str">
        <f>IF(HLOOKUP($AQ$3,全メンバー票,21,FALSE)="","",HLOOKUP($AQ$3,全メンバー票,21,FALSE))</f>
        <v/>
      </c>
      <c r="M68" s="85"/>
      <c r="N68" s="79"/>
      <c r="O68" s="47"/>
      <c r="P68" s="47"/>
      <c r="Q68" s="47"/>
      <c r="R68" s="48"/>
      <c r="S68" s="22"/>
      <c r="T68" s="65"/>
      <c r="U68" s="30"/>
      <c r="V68" s="30"/>
      <c r="W68" s="200" t="s">
        <v>41</v>
      </c>
      <c r="X68" s="200"/>
      <c r="Y68" s="200"/>
      <c r="Z68" s="200"/>
      <c r="AA68" s="30" t="s">
        <v>50</v>
      </c>
      <c r="AB68" s="217"/>
      <c r="AC68" s="217"/>
      <c r="AD68" s="30"/>
      <c r="AE68" s="30" t="s">
        <v>51</v>
      </c>
      <c r="AF68" s="217"/>
      <c r="AG68" s="217"/>
      <c r="AH68" s="30"/>
      <c r="AI68" s="64"/>
      <c r="AJ68" s="3"/>
    </row>
    <row r="69" spans="1:36" ht="12" customHeight="1" x14ac:dyDescent="0.15">
      <c r="A69" s="190" t="s">
        <v>62</v>
      </c>
      <c r="B69" s="191"/>
      <c r="C69" s="191"/>
      <c r="D69" s="191"/>
      <c r="E69" s="191"/>
      <c r="F69" s="41"/>
      <c r="G69" s="39"/>
      <c r="H69" s="42"/>
      <c r="I69" s="194" t="str">
        <f>IF(HLOOKUP($AP$3,全メンバー票,22,FALSE)="","",HLOOKUP($AP$3,全メンバー票,22,FALSE))</f>
        <v/>
      </c>
      <c r="J69" s="194"/>
      <c r="K69" s="194"/>
      <c r="L69" s="194"/>
      <c r="M69" s="194"/>
      <c r="N69" s="194"/>
      <c r="O69" s="194"/>
      <c r="P69" s="86"/>
      <c r="Q69" s="45"/>
      <c r="R69" s="46"/>
      <c r="S69" s="22"/>
      <c r="T69" s="65"/>
      <c r="U69" s="30"/>
      <c r="V69" s="30"/>
      <c r="W69" s="184" t="s">
        <v>42</v>
      </c>
      <c r="X69" s="184"/>
      <c r="Y69" s="184"/>
      <c r="Z69" s="184"/>
      <c r="AA69" s="30"/>
      <c r="AB69" s="30"/>
      <c r="AC69" s="30"/>
      <c r="AD69" s="30"/>
      <c r="AE69" s="30"/>
      <c r="AF69" s="30"/>
      <c r="AG69" s="30"/>
      <c r="AH69" s="30"/>
      <c r="AI69" s="64"/>
      <c r="AJ69" s="3"/>
    </row>
    <row r="70" spans="1:36" ht="12" customHeight="1" thickBot="1" x14ac:dyDescent="0.2">
      <c r="A70" s="192" t="s">
        <v>63</v>
      </c>
      <c r="B70" s="193"/>
      <c r="C70" s="193"/>
      <c r="D70" s="193"/>
      <c r="E70" s="193"/>
      <c r="F70" s="43"/>
      <c r="G70" s="40"/>
      <c r="H70" s="44"/>
      <c r="I70" s="195" t="str">
        <f>IF(HLOOKUP($AP$3,全メンバー票,23,FALSE)="","",HLOOKUP($AP$3,全メンバー票,23,FALSE))</f>
        <v/>
      </c>
      <c r="J70" s="195"/>
      <c r="K70" s="195"/>
      <c r="L70" s="195"/>
      <c r="M70" s="195"/>
      <c r="N70" s="195"/>
      <c r="O70" s="195"/>
      <c r="P70" s="87"/>
      <c r="Q70" s="47"/>
      <c r="R70" s="48"/>
      <c r="S70" s="22"/>
      <c r="T70" s="65"/>
      <c r="U70" s="30"/>
      <c r="V70" s="30"/>
      <c r="W70" s="200" t="s">
        <v>43</v>
      </c>
      <c r="X70" s="200"/>
      <c r="Y70" s="200"/>
      <c r="Z70" s="200"/>
      <c r="AA70" s="30" t="s">
        <v>50</v>
      </c>
      <c r="AB70" s="217"/>
      <c r="AC70" s="217"/>
      <c r="AD70" s="30"/>
      <c r="AE70" s="30" t="s">
        <v>51</v>
      </c>
      <c r="AF70" s="217"/>
      <c r="AG70" s="217"/>
      <c r="AH70" s="30"/>
      <c r="AI70" s="18"/>
    </row>
    <row r="71" spans="1:36" s="24" customFormat="1" ht="3.6" customHeight="1" x14ac:dyDescent="0.15">
      <c r="A71" s="225" t="s">
        <v>64</v>
      </c>
      <c r="B71" s="226"/>
      <c r="C71" s="226"/>
      <c r="D71" s="226"/>
      <c r="E71" s="226"/>
      <c r="F71" s="226"/>
      <c r="G71" s="226"/>
      <c r="H71" s="226"/>
      <c r="I71" s="227"/>
      <c r="J71" s="227"/>
      <c r="K71" s="227"/>
      <c r="L71" s="227"/>
      <c r="M71" s="227"/>
      <c r="N71" s="227"/>
      <c r="O71" s="227"/>
      <c r="P71" s="227"/>
      <c r="Q71" s="227"/>
      <c r="R71" s="36"/>
      <c r="S71" s="22"/>
      <c r="T71" s="65"/>
      <c r="U71" s="30"/>
      <c r="V71" s="30"/>
      <c r="W71" s="184" t="s">
        <v>44</v>
      </c>
      <c r="X71" s="184"/>
      <c r="Y71" s="184"/>
      <c r="Z71" s="184"/>
      <c r="AA71" s="30"/>
      <c r="AB71" s="30"/>
      <c r="AC71" s="30"/>
      <c r="AD71" s="30"/>
      <c r="AE71" s="30"/>
      <c r="AF71" s="30"/>
      <c r="AG71" s="30"/>
      <c r="AH71" s="30"/>
      <c r="AI71" s="18"/>
    </row>
    <row r="72" spans="1:36" s="24" customFormat="1" ht="3.6" customHeight="1" x14ac:dyDescent="0.15">
      <c r="A72" s="204"/>
      <c r="B72" s="205"/>
      <c r="C72" s="205"/>
      <c r="D72" s="205"/>
      <c r="E72" s="205"/>
      <c r="F72" s="205"/>
      <c r="G72" s="205"/>
      <c r="H72" s="205"/>
      <c r="I72" s="207"/>
      <c r="J72" s="207"/>
      <c r="K72" s="207"/>
      <c r="L72" s="207"/>
      <c r="M72" s="207"/>
      <c r="N72" s="207"/>
      <c r="O72" s="207"/>
      <c r="P72" s="207"/>
      <c r="Q72" s="207"/>
      <c r="R72" s="37"/>
      <c r="S72" s="22"/>
      <c r="T72" s="65"/>
      <c r="U72" s="30"/>
      <c r="V72" s="30"/>
      <c r="W72" s="184"/>
      <c r="X72" s="184"/>
      <c r="Y72" s="184"/>
      <c r="Z72" s="184"/>
      <c r="AA72" s="30"/>
      <c r="AB72" s="30"/>
      <c r="AC72" s="30"/>
      <c r="AD72" s="30"/>
      <c r="AE72" s="30"/>
      <c r="AF72" s="30"/>
      <c r="AG72" s="30"/>
      <c r="AH72" s="30"/>
      <c r="AI72" s="18"/>
    </row>
    <row r="73" spans="1:36" s="24" customFormat="1" ht="3.6" customHeight="1" x14ac:dyDescent="0.15">
      <c r="A73" s="204"/>
      <c r="B73" s="205"/>
      <c r="C73" s="205"/>
      <c r="D73" s="205"/>
      <c r="E73" s="205"/>
      <c r="F73" s="205"/>
      <c r="G73" s="205"/>
      <c r="H73" s="205"/>
      <c r="I73" s="207"/>
      <c r="J73" s="207"/>
      <c r="K73" s="207"/>
      <c r="L73" s="207"/>
      <c r="M73" s="207"/>
      <c r="N73" s="207"/>
      <c r="O73" s="207"/>
      <c r="P73" s="207"/>
      <c r="Q73" s="207"/>
      <c r="R73" s="37"/>
      <c r="S73" s="22"/>
      <c r="T73" s="65"/>
      <c r="U73" s="30"/>
      <c r="V73" s="30"/>
      <c r="W73" s="184"/>
      <c r="X73" s="184"/>
      <c r="Y73" s="184"/>
      <c r="Z73" s="184"/>
      <c r="AA73" s="30"/>
      <c r="AB73" s="30"/>
      <c r="AC73" s="30"/>
      <c r="AD73" s="30"/>
      <c r="AE73" s="30"/>
      <c r="AF73" s="30"/>
      <c r="AG73" s="30"/>
      <c r="AH73" s="30"/>
      <c r="AI73" s="18"/>
    </row>
    <row r="74" spans="1:36" s="24" customFormat="1" ht="3.6" customHeight="1" x14ac:dyDescent="0.15">
      <c r="A74" s="204"/>
      <c r="B74" s="205"/>
      <c r="C74" s="205"/>
      <c r="D74" s="205"/>
      <c r="E74" s="205"/>
      <c r="F74" s="205"/>
      <c r="G74" s="205"/>
      <c r="H74" s="205"/>
      <c r="I74" s="208"/>
      <c r="J74" s="208"/>
      <c r="K74" s="208"/>
      <c r="L74" s="208"/>
      <c r="M74" s="208"/>
      <c r="N74" s="208"/>
      <c r="O74" s="208"/>
      <c r="P74" s="208"/>
      <c r="Q74" s="208"/>
      <c r="R74" s="37"/>
      <c r="S74" s="22"/>
      <c r="T74" s="65"/>
      <c r="U74" s="30"/>
      <c r="V74" s="30"/>
      <c r="W74" s="156" t="s">
        <v>47</v>
      </c>
      <c r="X74" s="156"/>
      <c r="Y74" s="156"/>
      <c r="Z74" s="156"/>
      <c r="AA74" s="185" t="s">
        <v>50</v>
      </c>
      <c r="AB74" s="185"/>
      <c r="AC74" s="185"/>
      <c r="AD74" s="14"/>
      <c r="AE74" s="218" t="s">
        <v>51</v>
      </c>
      <c r="AF74" s="210"/>
      <c r="AG74" s="210"/>
      <c r="AH74" s="30"/>
      <c r="AI74" s="18"/>
    </row>
    <row r="75" spans="1:36" s="24" customFormat="1" ht="3.6" customHeight="1" x14ac:dyDescent="0.15">
      <c r="A75" s="204" t="s">
        <v>65</v>
      </c>
      <c r="B75" s="205"/>
      <c r="C75" s="205"/>
      <c r="D75" s="205"/>
      <c r="E75" s="205"/>
      <c r="F75" s="205"/>
      <c r="G75" s="205"/>
      <c r="H75" s="205"/>
      <c r="I75" s="206"/>
      <c r="J75" s="206"/>
      <c r="K75" s="206"/>
      <c r="L75" s="206"/>
      <c r="M75" s="206"/>
      <c r="N75" s="206"/>
      <c r="O75" s="206"/>
      <c r="P75" s="206"/>
      <c r="Q75" s="206"/>
      <c r="R75" s="37"/>
      <c r="S75" s="22"/>
      <c r="T75" s="65"/>
      <c r="U75" s="30"/>
      <c r="V75" s="30"/>
      <c r="W75" s="156"/>
      <c r="X75" s="156"/>
      <c r="Y75" s="156"/>
      <c r="Z75" s="156"/>
      <c r="AA75" s="185"/>
      <c r="AB75" s="185"/>
      <c r="AC75" s="185"/>
      <c r="AD75" s="14"/>
      <c r="AE75" s="218"/>
      <c r="AF75" s="210"/>
      <c r="AG75" s="210"/>
      <c r="AH75" s="30"/>
      <c r="AI75" s="18"/>
    </row>
    <row r="76" spans="1:36" s="24" customFormat="1" ht="3.6" customHeight="1" x14ac:dyDescent="0.15">
      <c r="A76" s="204"/>
      <c r="B76" s="205"/>
      <c r="C76" s="205"/>
      <c r="D76" s="205"/>
      <c r="E76" s="205"/>
      <c r="F76" s="205"/>
      <c r="G76" s="205"/>
      <c r="H76" s="205"/>
      <c r="I76" s="207"/>
      <c r="J76" s="207"/>
      <c r="K76" s="207"/>
      <c r="L76" s="207"/>
      <c r="M76" s="207"/>
      <c r="N76" s="207"/>
      <c r="O76" s="207"/>
      <c r="P76" s="207"/>
      <c r="Q76" s="207"/>
      <c r="R76" s="37"/>
      <c r="S76" s="22"/>
      <c r="T76" s="65"/>
      <c r="U76" s="30"/>
      <c r="V76" s="30"/>
      <c r="W76" s="156"/>
      <c r="X76" s="156"/>
      <c r="Y76" s="156"/>
      <c r="Z76" s="156"/>
      <c r="AA76" s="185"/>
      <c r="AB76" s="217"/>
      <c r="AC76" s="217"/>
      <c r="AD76" s="14"/>
      <c r="AE76" s="218"/>
      <c r="AF76" s="211"/>
      <c r="AG76" s="211"/>
      <c r="AH76" s="30"/>
      <c r="AI76" s="18"/>
    </row>
    <row r="77" spans="1:36" s="24" customFormat="1" ht="3.6" customHeight="1" x14ac:dyDescent="0.15">
      <c r="A77" s="204"/>
      <c r="B77" s="205"/>
      <c r="C77" s="205"/>
      <c r="D77" s="205"/>
      <c r="E77" s="205"/>
      <c r="F77" s="205"/>
      <c r="G77" s="205"/>
      <c r="H77" s="205"/>
      <c r="I77" s="207"/>
      <c r="J77" s="207"/>
      <c r="K77" s="207"/>
      <c r="L77" s="207"/>
      <c r="M77" s="207"/>
      <c r="N77" s="207"/>
      <c r="O77" s="207"/>
      <c r="P77" s="207"/>
      <c r="Q77" s="207"/>
      <c r="R77" s="37"/>
      <c r="S77" s="22"/>
      <c r="T77" s="65"/>
      <c r="U77" s="30"/>
      <c r="V77" s="30"/>
      <c r="W77" s="162" t="s">
        <v>45</v>
      </c>
      <c r="X77" s="162"/>
      <c r="Y77" s="162"/>
      <c r="Z77" s="162"/>
      <c r="AA77" s="30"/>
      <c r="AB77" s="30"/>
      <c r="AC77" s="14"/>
      <c r="AD77" s="14"/>
      <c r="AE77" s="14"/>
      <c r="AF77" s="14"/>
      <c r="AG77" s="30"/>
      <c r="AH77" s="30"/>
      <c r="AI77" s="18"/>
    </row>
    <row r="78" spans="1:36" s="24" customFormat="1" ht="3.6" customHeight="1" x14ac:dyDescent="0.15">
      <c r="A78" s="204"/>
      <c r="B78" s="205"/>
      <c r="C78" s="205"/>
      <c r="D78" s="205"/>
      <c r="E78" s="205"/>
      <c r="F78" s="205"/>
      <c r="G78" s="205"/>
      <c r="H78" s="205"/>
      <c r="I78" s="208"/>
      <c r="J78" s="208"/>
      <c r="K78" s="208"/>
      <c r="L78" s="208"/>
      <c r="M78" s="208"/>
      <c r="N78" s="208"/>
      <c r="O78" s="208"/>
      <c r="P78" s="208"/>
      <c r="Q78" s="208"/>
      <c r="R78" s="37"/>
      <c r="S78" s="22"/>
      <c r="T78" s="65"/>
      <c r="U78" s="30"/>
      <c r="V78" s="30"/>
      <c r="W78" s="162"/>
      <c r="X78" s="162"/>
      <c r="Y78" s="162"/>
      <c r="Z78" s="162"/>
      <c r="AA78" s="30"/>
      <c r="AB78" s="14"/>
      <c r="AC78" s="14"/>
      <c r="AD78" s="14"/>
      <c r="AE78" s="14"/>
      <c r="AF78" s="30"/>
      <c r="AG78" s="30"/>
      <c r="AH78" s="30"/>
      <c r="AI78" s="18"/>
    </row>
    <row r="79" spans="1:36" s="24" customFormat="1" ht="3.6" customHeight="1" x14ac:dyDescent="0.15">
      <c r="A79" s="204" t="s">
        <v>66</v>
      </c>
      <c r="B79" s="205"/>
      <c r="C79" s="205"/>
      <c r="D79" s="205"/>
      <c r="E79" s="205"/>
      <c r="F79" s="205"/>
      <c r="G79" s="205"/>
      <c r="H79" s="205"/>
      <c r="I79" s="206"/>
      <c r="J79" s="206"/>
      <c r="K79" s="206"/>
      <c r="L79" s="206"/>
      <c r="M79" s="206"/>
      <c r="N79" s="206"/>
      <c r="O79" s="206"/>
      <c r="P79" s="206"/>
      <c r="Q79" s="206"/>
      <c r="R79" s="37"/>
      <c r="S79" s="22"/>
      <c r="T79" s="65"/>
      <c r="U79" s="30"/>
      <c r="V79" s="30"/>
      <c r="W79" s="162"/>
      <c r="X79" s="162"/>
      <c r="Y79" s="162"/>
      <c r="Z79" s="162"/>
      <c r="AA79" s="30"/>
      <c r="AB79" s="14"/>
      <c r="AC79" s="14"/>
      <c r="AD79" s="14"/>
      <c r="AE79" s="14"/>
      <c r="AF79" s="30"/>
      <c r="AG79" s="30"/>
      <c r="AH79" s="30"/>
      <c r="AI79" s="18"/>
    </row>
    <row r="80" spans="1:36" s="24" customFormat="1" ht="3.6" customHeight="1" x14ac:dyDescent="0.15">
      <c r="A80" s="204"/>
      <c r="B80" s="205"/>
      <c r="C80" s="205"/>
      <c r="D80" s="205"/>
      <c r="E80" s="205"/>
      <c r="F80" s="205"/>
      <c r="G80" s="205"/>
      <c r="H80" s="205"/>
      <c r="I80" s="207"/>
      <c r="J80" s="207"/>
      <c r="K80" s="207"/>
      <c r="L80" s="207"/>
      <c r="M80" s="207"/>
      <c r="N80" s="207"/>
      <c r="O80" s="207"/>
      <c r="P80" s="207"/>
      <c r="Q80" s="207"/>
      <c r="R80" s="37"/>
      <c r="S80" s="22"/>
      <c r="T80" s="65"/>
      <c r="U80" s="30"/>
      <c r="V80" s="30"/>
      <c r="W80" s="156" t="s">
        <v>46</v>
      </c>
      <c r="X80" s="156"/>
      <c r="Y80" s="156"/>
      <c r="Z80" s="156"/>
      <c r="AA80" s="185" t="s">
        <v>50</v>
      </c>
      <c r="AB80" s="185"/>
      <c r="AC80" s="185"/>
      <c r="AD80" s="14"/>
      <c r="AE80" s="218" t="s">
        <v>51</v>
      </c>
      <c r="AF80" s="210"/>
      <c r="AG80" s="210"/>
      <c r="AH80" s="30"/>
      <c r="AI80" s="18"/>
    </row>
    <row r="81" spans="1:36" s="24" customFormat="1" ht="3.6" customHeight="1" x14ac:dyDescent="0.15">
      <c r="A81" s="204"/>
      <c r="B81" s="205"/>
      <c r="C81" s="205"/>
      <c r="D81" s="205"/>
      <c r="E81" s="205"/>
      <c r="F81" s="205"/>
      <c r="G81" s="205"/>
      <c r="H81" s="205"/>
      <c r="I81" s="207"/>
      <c r="J81" s="207"/>
      <c r="K81" s="207"/>
      <c r="L81" s="207"/>
      <c r="M81" s="207"/>
      <c r="N81" s="207"/>
      <c r="O81" s="207"/>
      <c r="P81" s="207"/>
      <c r="Q81" s="207"/>
      <c r="R81" s="37"/>
      <c r="S81" s="22"/>
      <c r="T81" s="65"/>
      <c r="U81" s="30"/>
      <c r="V81" s="30"/>
      <c r="W81" s="156"/>
      <c r="X81" s="156"/>
      <c r="Y81" s="156"/>
      <c r="Z81" s="156"/>
      <c r="AA81" s="185"/>
      <c r="AB81" s="185"/>
      <c r="AC81" s="185"/>
      <c r="AD81" s="14"/>
      <c r="AE81" s="218"/>
      <c r="AF81" s="210"/>
      <c r="AG81" s="210"/>
      <c r="AH81" s="30"/>
      <c r="AI81" s="18"/>
    </row>
    <row r="82" spans="1:36" s="24" customFormat="1" ht="3.6" customHeight="1" x14ac:dyDescent="0.15">
      <c r="A82" s="204"/>
      <c r="B82" s="205"/>
      <c r="C82" s="205"/>
      <c r="D82" s="205"/>
      <c r="E82" s="205"/>
      <c r="F82" s="205"/>
      <c r="G82" s="205"/>
      <c r="H82" s="205"/>
      <c r="I82" s="208"/>
      <c r="J82" s="208"/>
      <c r="K82" s="208"/>
      <c r="L82" s="208"/>
      <c r="M82" s="208"/>
      <c r="N82" s="208"/>
      <c r="O82" s="208"/>
      <c r="P82" s="208"/>
      <c r="Q82" s="208"/>
      <c r="R82" s="37"/>
      <c r="S82" s="22"/>
      <c r="T82" s="65"/>
      <c r="U82" s="30"/>
      <c r="V82" s="30"/>
      <c r="W82" s="156"/>
      <c r="X82" s="156"/>
      <c r="Y82" s="156"/>
      <c r="Z82" s="156"/>
      <c r="AA82" s="185"/>
      <c r="AB82" s="217"/>
      <c r="AC82" s="217"/>
      <c r="AD82" s="14"/>
      <c r="AE82" s="218"/>
      <c r="AF82" s="211"/>
      <c r="AG82" s="211"/>
      <c r="AH82" s="30"/>
      <c r="AI82" s="18"/>
    </row>
    <row r="83" spans="1:36" s="24" customFormat="1" ht="3.6" customHeight="1" x14ac:dyDescent="0.15">
      <c r="A83" s="204" t="s">
        <v>67</v>
      </c>
      <c r="B83" s="205"/>
      <c r="C83" s="205"/>
      <c r="D83" s="205"/>
      <c r="E83" s="205"/>
      <c r="F83" s="205"/>
      <c r="G83" s="205"/>
      <c r="H83" s="205"/>
      <c r="I83" s="206"/>
      <c r="J83" s="206"/>
      <c r="K83" s="206"/>
      <c r="L83" s="206"/>
      <c r="M83" s="206"/>
      <c r="N83" s="206"/>
      <c r="O83" s="206"/>
      <c r="P83" s="206"/>
      <c r="Q83" s="206"/>
      <c r="R83" s="37"/>
      <c r="S83" s="22"/>
      <c r="T83" s="65"/>
      <c r="U83" s="30"/>
      <c r="V83" s="30"/>
      <c r="W83" s="162" t="s">
        <v>49</v>
      </c>
      <c r="X83" s="162"/>
      <c r="Y83" s="162"/>
      <c r="Z83" s="162"/>
      <c r="AA83" s="30"/>
      <c r="AB83" s="30"/>
      <c r="AC83" s="30"/>
      <c r="AD83" s="14"/>
      <c r="AE83" s="14"/>
      <c r="AF83" s="14"/>
      <c r="AG83" s="14"/>
      <c r="AH83" s="30"/>
      <c r="AI83" s="18"/>
    </row>
    <row r="84" spans="1:36" s="24" customFormat="1" ht="3.6" customHeight="1" x14ac:dyDescent="0.15">
      <c r="A84" s="204"/>
      <c r="B84" s="205"/>
      <c r="C84" s="205"/>
      <c r="D84" s="205"/>
      <c r="E84" s="205"/>
      <c r="F84" s="205"/>
      <c r="G84" s="205"/>
      <c r="H84" s="205"/>
      <c r="I84" s="207"/>
      <c r="J84" s="207"/>
      <c r="K84" s="207"/>
      <c r="L84" s="207"/>
      <c r="M84" s="207"/>
      <c r="N84" s="207"/>
      <c r="O84" s="207"/>
      <c r="P84" s="207"/>
      <c r="Q84" s="207"/>
      <c r="R84" s="37"/>
      <c r="S84" s="22"/>
      <c r="T84" s="65"/>
      <c r="U84" s="30"/>
      <c r="V84" s="30"/>
      <c r="W84" s="162"/>
      <c r="X84" s="162"/>
      <c r="Y84" s="162"/>
      <c r="Z84" s="162"/>
      <c r="AA84" s="30"/>
      <c r="AB84" s="30"/>
      <c r="AC84" s="30"/>
      <c r="AD84" s="14"/>
      <c r="AE84" s="14"/>
      <c r="AF84" s="14"/>
      <c r="AG84" s="14"/>
      <c r="AH84" s="30"/>
      <c r="AI84" s="18"/>
    </row>
    <row r="85" spans="1:36" s="24" customFormat="1" ht="3.6" customHeight="1" thickBot="1" x14ac:dyDescent="0.2">
      <c r="A85" s="204"/>
      <c r="B85" s="205"/>
      <c r="C85" s="205"/>
      <c r="D85" s="205"/>
      <c r="E85" s="205"/>
      <c r="F85" s="205"/>
      <c r="G85" s="205"/>
      <c r="H85" s="205"/>
      <c r="I85" s="207"/>
      <c r="J85" s="207"/>
      <c r="K85" s="207"/>
      <c r="L85" s="207"/>
      <c r="M85" s="207"/>
      <c r="N85" s="207"/>
      <c r="O85" s="207"/>
      <c r="P85" s="207"/>
      <c r="Q85" s="207"/>
      <c r="R85" s="37"/>
      <c r="S85" s="22"/>
      <c r="T85" s="65"/>
      <c r="U85" s="30"/>
      <c r="V85" s="30"/>
      <c r="W85" s="162"/>
      <c r="X85" s="162"/>
      <c r="Y85" s="162"/>
      <c r="Z85" s="162"/>
      <c r="AA85" s="30"/>
      <c r="AB85" s="30"/>
      <c r="AC85" s="30"/>
      <c r="AD85" s="14"/>
      <c r="AE85" s="14"/>
      <c r="AF85" s="14"/>
      <c r="AG85" s="14"/>
      <c r="AH85" s="30"/>
      <c r="AI85" s="64"/>
      <c r="AJ85" s="3"/>
    </row>
    <row r="86" spans="1:36" ht="3.6" customHeight="1" x14ac:dyDescent="0.15">
      <c r="A86" s="204"/>
      <c r="B86" s="205"/>
      <c r="C86" s="205"/>
      <c r="D86" s="205"/>
      <c r="E86" s="205"/>
      <c r="F86" s="205"/>
      <c r="G86" s="205"/>
      <c r="H86" s="205"/>
      <c r="I86" s="208"/>
      <c r="J86" s="208"/>
      <c r="K86" s="208"/>
      <c r="L86" s="208"/>
      <c r="M86" s="208"/>
      <c r="N86" s="208"/>
      <c r="O86" s="208"/>
      <c r="P86" s="208"/>
      <c r="Q86" s="208"/>
      <c r="R86" s="18"/>
      <c r="S86" s="8"/>
      <c r="T86" s="245" t="s">
        <v>72</v>
      </c>
      <c r="U86" s="246"/>
      <c r="V86" s="246"/>
      <c r="W86" s="246"/>
      <c r="X86" s="246"/>
      <c r="Y86" s="16"/>
      <c r="Z86" s="16"/>
      <c r="AA86" s="255" t="s">
        <v>50</v>
      </c>
      <c r="AB86" s="258"/>
      <c r="AC86" s="258"/>
      <c r="AD86" s="258"/>
      <c r="AE86" s="258" t="s">
        <v>52</v>
      </c>
      <c r="AF86" s="258"/>
      <c r="AG86" s="258"/>
      <c r="AH86" s="258"/>
      <c r="AI86" s="261" t="s">
        <v>51</v>
      </c>
      <c r="AJ86" s="3"/>
    </row>
    <row r="87" spans="1:36" ht="3.6" customHeight="1" thickBot="1" x14ac:dyDescent="0.2">
      <c r="A87" s="38"/>
      <c r="B87" s="19"/>
      <c r="C87" s="19"/>
      <c r="D87" s="19"/>
      <c r="E87" s="19"/>
      <c r="F87" s="19"/>
      <c r="G87" s="19"/>
      <c r="H87" s="19"/>
      <c r="I87" s="196"/>
      <c r="J87" s="196"/>
      <c r="K87" s="196"/>
      <c r="L87" s="196"/>
      <c r="M87" s="196"/>
      <c r="N87" s="196"/>
      <c r="O87" s="196"/>
      <c r="P87" s="196"/>
      <c r="Q87" s="196"/>
      <c r="R87" s="21"/>
      <c r="S87" s="8"/>
      <c r="T87" s="247"/>
      <c r="U87" s="248"/>
      <c r="V87" s="248"/>
      <c r="W87" s="248"/>
      <c r="X87" s="248"/>
      <c r="Y87" s="14"/>
      <c r="Z87" s="14"/>
      <c r="AA87" s="256"/>
      <c r="AB87" s="259"/>
      <c r="AC87" s="259"/>
      <c r="AD87" s="259"/>
      <c r="AE87" s="259"/>
      <c r="AF87" s="259"/>
      <c r="AG87" s="259"/>
      <c r="AH87" s="259"/>
      <c r="AI87" s="262"/>
      <c r="AJ87" s="3"/>
    </row>
    <row r="88" spans="1:36" ht="3.6" customHeight="1" x14ac:dyDescent="0.15">
      <c r="A88" s="245" t="s">
        <v>68</v>
      </c>
      <c r="B88" s="246"/>
      <c r="C88" s="246"/>
      <c r="D88" s="246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17"/>
      <c r="S88" s="8"/>
      <c r="T88" s="247"/>
      <c r="U88" s="248"/>
      <c r="V88" s="248"/>
      <c r="W88" s="248"/>
      <c r="X88" s="248"/>
      <c r="Y88" s="60"/>
      <c r="Z88" s="60"/>
      <c r="AA88" s="256"/>
      <c r="AB88" s="259"/>
      <c r="AC88" s="259"/>
      <c r="AD88" s="259"/>
      <c r="AE88" s="259"/>
      <c r="AF88" s="259"/>
      <c r="AG88" s="259"/>
      <c r="AH88" s="259"/>
      <c r="AI88" s="262"/>
      <c r="AJ88" s="3"/>
    </row>
    <row r="89" spans="1:36" ht="3.6" customHeight="1" x14ac:dyDescent="0.15">
      <c r="A89" s="247"/>
      <c r="B89" s="248"/>
      <c r="C89" s="248"/>
      <c r="D89" s="248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18"/>
      <c r="S89" s="8"/>
      <c r="T89" s="247"/>
      <c r="U89" s="248"/>
      <c r="V89" s="248"/>
      <c r="W89" s="248"/>
      <c r="X89" s="248"/>
      <c r="Y89" s="60"/>
      <c r="Z89" s="60"/>
      <c r="AA89" s="256"/>
      <c r="AB89" s="259"/>
      <c r="AC89" s="259"/>
      <c r="AD89" s="259"/>
      <c r="AE89" s="259"/>
      <c r="AF89" s="259"/>
      <c r="AG89" s="259"/>
      <c r="AH89" s="259"/>
      <c r="AI89" s="262"/>
      <c r="AJ89" s="3"/>
    </row>
    <row r="90" spans="1:36" s="12" customFormat="1" ht="3.6" customHeight="1" x14ac:dyDescent="0.15">
      <c r="A90" s="247"/>
      <c r="B90" s="248"/>
      <c r="C90" s="248"/>
      <c r="D90" s="248"/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18"/>
      <c r="S90" s="8"/>
      <c r="T90" s="249" t="s">
        <v>73</v>
      </c>
      <c r="U90" s="250"/>
      <c r="V90" s="250"/>
      <c r="W90" s="250"/>
      <c r="X90" s="250"/>
      <c r="Y90" s="25"/>
      <c r="Z90" s="25"/>
      <c r="AA90" s="256"/>
      <c r="AB90" s="259"/>
      <c r="AC90" s="259"/>
      <c r="AD90" s="259"/>
      <c r="AE90" s="259"/>
      <c r="AF90" s="259"/>
      <c r="AG90" s="259"/>
      <c r="AH90" s="259"/>
      <c r="AI90" s="262"/>
      <c r="AJ90" s="3"/>
    </row>
    <row r="91" spans="1:36" ht="3.6" customHeight="1" x14ac:dyDescent="0.15">
      <c r="A91" s="235" t="s">
        <v>54</v>
      </c>
      <c r="B91" s="236"/>
      <c r="C91" s="236"/>
      <c r="D91" s="236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33"/>
      <c r="S91" s="8"/>
      <c r="T91" s="249"/>
      <c r="U91" s="250"/>
      <c r="V91" s="250"/>
      <c r="W91" s="250"/>
      <c r="X91" s="250"/>
      <c r="Y91" s="25"/>
      <c r="Z91" s="25"/>
      <c r="AA91" s="256"/>
      <c r="AB91" s="259"/>
      <c r="AC91" s="259"/>
      <c r="AD91" s="259"/>
      <c r="AE91" s="259"/>
      <c r="AF91" s="259"/>
      <c r="AG91" s="259"/>
      <c r="AH91" s="259"/>
      <c r="AI91" s="262"/>
      <c r="AJ91" s="3"/>
    </row>
    <row r="92" spans="1:36" ht="3.6" customHeight="1" thickBot="1" x14ac:dyDescent="0.2">
      <c r="A92" s="235"/>
      <c r="B92" s="236"/>
      <c r="C92" s="236"/>
      <c r="D92" s="236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33"/>
      <c r="S92" s="25"/>
      <c r="T92" s="253"/>
      <c r="U92" s="254"/>
      <c r="V92" s="254"/>
      <c r="W92" s="254"/>
      <c r="X92" s="254"/>
      <c r="Y92" s="61"/>
      <c r="Z92" s="61"/>
      <c r="AA92" s="257"/>
      <c r="AB92" s="260"/>
      <c r="AC92" s="260"/>
      <c r="AD92" s="260"/>
      <c r="AE92" s="260"/>
      <c r="AF92" s="260"/>
      <c r="AG92" s="260"/>
      <c r="AH92" s="260"/>
      <c r="AI92" s="263"/>
      <c r="AJ92" s="3"/>
    </row>
    <row r="93" spans="1:36" s="12" customFormat="1" ht="3.6" customHeight="1" x14ac:dyDescent="0.15">
      <c r="A93" s="247" t="s">
        <v>69</v>
      </c>
      <c r="B93" s="248"/>
      <c r="C93" s="248"/>
      <c r="D93" s="248"/>
      <c r="E93" s="212"/>
      <c r="F93" s="212"/>
      <c r="G93" s="212"/>
      <c r="H93" s="212"/>
      <c r="I93" s="212"/>
      <c r="J93" s="212"/>
      <c r="K93" s="251" t="s">
        <v>70</v>
      </c>
      <c r="L93" s="251"/>
      <c r="M93" s="251"/>
      <c r="N93" s="205"/>
      <c r="O93" s="205"/>
      <c r="P93" s="205"/>
      <c r="Q93" s="205"/>
      <c r="R93" s="214"/>
      <c r="S93" s="25"/>
      <c r="T93" s="231" t="s">
        <v>48</v>
      </c>
      <c r="U93" s="232"/>
      <c r="V93" s="232"/>
      <c r="W93" s="232"/>
      <c r="X93" s="232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40"/>
      <c r="AJ93" s="3"/>
    </row>
    <row r="94" spans="1:36" s="24" customFormat="1" ht="3.6" customHeight="1" x14ac:dyDescent="0.15">
      <c r="A94" s="247"/>
      <c r="B94" s="248"/>
      <c r="C94" s="248"/>
      <c r="D94" s="248"/>
      <c r="E94" s="212"/>
      <c r="F94" s="212"/>
      <c r="G94" s="212"/>
      <c r="H94" s="212"/>
      <c r="I94" s="212"/>
      <c r="J94" s="212"/>
      <c r="K94" s="252"/>
      <c r="L94" s="252"/>
      <c r="M94" s="252"/>
      <c r="N94" s="205"/>
      <c r="O94" s="205"/>
      <c r="P94" s="205"/>
      <c r="Q94" s="205"/>
      <c r="R94" s="214"/>
      <c r="S94" s="25"/>
      <c r="T94" s="233"/>
      <c r="U94" s="234"/>
      <c r="V94" s="234"/>
      <c r="W94" s="234"/>
      <c r="X94" s="234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41"/>
      <c r="AJ94" s="3"/>
    </row>
    <row r="95" spans="1:36" s="12" customFormat="1" ht="3.6" customHeight="1" x14ac:dyDescent="0.15">
      <c r="A95" s="247"/>
      <c r="B95" s="248"/>
      <c r="C95" s="248"/>
      <c r="D95" s="248"/>
      <c r="E95" s="212"/>
      <c r="F95" s="212"/>
      <c r="G95" s="212"/>
      <c r="H95" s="212"/>
      <c r="I95" s="212"/>
      <c r="J95" s="212"/>
      <c r="K95" s="252"/>
      <c r="L95" s="252"/>
      <c r="M95" s="252"/>
      <c r="N95" s="205"/>
      <c r="O95" s="205"/>
      <c r="P95" s="205"/>
      <c r="Q95" s="205"/>
      <c r="R95" s="214"/>
      <c r="S95" s="25"/>
      <c r="T95" s="233"/>
      <c r="U95" s="234"/>
      <c r="V95" s="234"/>
      <c r="W95" s="234"/>
      <c r="X95" s="234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41"/>
      <c r="AJ95" s="3"/>
    </row>
    <row r="96" spans="1:36" s="12" customFormat="1" ht="3.6" customHeight="1" x14ac:dyDescent="0.15">
      <c r="A96" s="249" t="s">
        <v>56</v>
      </c>
      <c r="B96" s="250"/>
      <c r="C96" s="250"/>
      <c r="D96" s="250"/>
      <c r="E96" s="212"/>
      <c r="F96" s="212"/>
      <c r="G96" s="212"/>
      <c r="H96" s="212"/>
      <c r="I96" s="212"/>
      <c r="J96" s="212"/>
      <c r="K96" s="236" t="s">
        <v>71</v>
      </c>
      <c r="L96" s="236"/>
      <c r="M96" s="236"/>
      <c r="N96" s="205"/>
      <c r="O96" s="205"/>
      <c r="P96" s="205"/>
      <c r="Q96" s="205"/>
      <c r="R96" s="214"/>
      <c r="S96" s="25"/>
      <c r="T96" s="233"/>
      <c r="U96" s="234"/>
      <c r="V96" s="234"/>
      <c r="W96" s="234"/>
      <c r="X96" s="234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41"/>
      <c r="AJ96" s="3"/>
    </row>
    <row r="97" spans="1:36" ht="3.6" customHeight="1" x14ac:dyDescent="0.15">
      <c r="A97" s="249"/>
      <c r="B97" s="250"/>
      <c r="C97" s="250"/>
      <c r="D97" s="250"/>
      <c r="E97" s="213"/>
      <c r="F97" s="213"/>
      <c r="G97" s="213"/>
      <c r="H97" s="213"/>
      <c r="I97" s="213"/>
      <c r="J97" s="213"/>
      <c r="K97" s="236"/>
      <c r="L97" s="236"/>
      <c r="M97" s="236"/>
      <c r="N97" s="215"/>
      <c r="O97" s="215"/>
      <c r="P97" s="215"/>
      <c r="Q97" s="215"/>
      <c r="R97" s="216"/>
      <c r="S97" s="25"/>
      <c r="T97" s="235" t="s">
        <v>74</v>
      </c>
      <c r="U97" s="236"/>
      <c r="V97" s="236"/>
      <c r="W97" s="236"/>
      <c r="X97" s="236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41"/>
      <c r="AJ97" s="3"/>
    </row>
    <row r="98" spans="1:36" s="24" customFormat="1" ht="3.6" customHeight="1" thickBot="1" x14ac:dyDescent="0.2">
      <c r="A98" s="34"/>
      <c r="B98" s="31"/>
      <c r="C98" s="31"/>
      <c r="D98" s="31"/>
      <c r="E98" s="32"/>
      <c r="F98" s="32"/>
      <c r="G98" s="32"/>
      <c r="H98" s="32"/>
      <c r="I98" s="32"/>
      <c r="J98" s="32"/>
      <c r="K98" s="31"/>
      <c r="L98" s="31"/>
      <c r="M98" s="31"/>
      <c r="N98" s="31"/>
      <c r="O98" s="32"/>
      <c r="P98" s="32"/>
      <c r="Q98" s="32"/>
      <c r="R98" s="35"/>
      <c r="S98" s="25"/>
      <c r="T98" s="237"/>
      <c r="U98" s="238"/>
      <c r="V98" s="238"/>
      <c r="W98" s="238"/>
      <c r="X98" s="238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242"/>
      <c r="AJ98" s="3"/>
    </row>
    <row r="99" spans="1:36" s="24" customFormat="1" ht="18.75" customHeight="1" thickBot="1" x14ac:dyDescent="0.2">
      <c r="A99" s="197"/>
      <c r="B99" s="198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9"/>
      <c r="S99" s="25"/>
      <c r="T99" s="229" t="s">
        <v>75</v>
      </c>
      <c r="U99" s="230"/>
      <c r="V99" s="230"/>
      <c r="W99" s="230"/>
      <c r="X99" s="230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4"/>
      <c r="AJ99" s="3"/>
    </row>
    <row r="100" spans="1:36" ht="12.75" customHeight="1" thickBot="1" x14ac:dyDescent="0.2"/>
    <row r="101" spans="1:36" ht="18.75" customHeight="1" thickBot="1" x14ac:dyDescent="0.2">
      <c r="T101" s="201" t="s">
        <v>12</v>
      </c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3"/>
    </row>
    <row r="102" spans="1:36" ht="12.75" customHeight="1" thickBot="1" x14ac:dyDescent="0.2">
      <c r="T102" s="180" t="s">
        <v>6</v>
      </c>
      <c r="U102" s="178"/>
      <c r="V102" s="178" t="s">
        <v>7</v>
      </c>
      <c r="W102" s="181"/>
      <c r="X102" s="182" t="s">
        <v>6</v>
      </c>
      <c r="Y102" s="178"/>
      <c r="Z102" s="178" t="s">
        <v>7</v>
      </c>
      <c r="AA102" s="183"/>
      <c r="AB102" s="182" t="s">
        <v>6</v>
      </c>
      <c r="AC102" s="178"/>
      <c r="AD102" s="178" t="s">
        <v>7</v>
      </c>
      <c r="AE102" s="183"/>
      <c r="AF102" s="182" t="s">
        <v>6</v>
      </c>
      <c r="AG102" s="178"/>
      <c r="AH102" s="178" t="s">
        <v>7</v>
      </c>
      <c r="AI102" s="179"/>
    </row>
    <row r="103" spans="1:36" ht="12.75" customHeight="1" x14ac:dyDescent="0.15">
      <c r="T103" s="97"/>
      <c r="U103" s="98">
        <v>1</v>
      </c>
      <c r="V103" s="99">
        <v>1</v>
      </c>
      <c r="W103" s="100"/>
      <c r="X103" s="101"/>
      <c r="Y103" s="98">
        <v>41</v>
      </c>
      <c r="Z103" s="99">
        <v>41</v>
      </c>
      <c r="AA103" s="102"/>
      <c r="AB103" s="101"/>
      <c r="AC103" s="98">
        <v>81</v>
      </c>
      <c r="AD103" s="99">
        <v>81</v>
      </c>
      <c r="AE103" s="102"/>
      <c r="AF103" s="101"/>
      <c r="AG103" s="98">
        <v>121</v>
      </c>
      <c r="AH103" s="99">
        <v>121</v>
      </c>
      <c r="AI103" s="103"/>
    </row>
    <row r="104" spans="1:36" ht="12.75" customHeight="1" x14ac:dyDescent="0.15">
      <c r="T104" s="88"/>
      <c r="U104" s="89">
        <v>2</v>
      </c>
      <c r="V104" s="90">
        <v>2</v>
      </c>
      <c r="W104" s="50"/>
      <c r="X104" s="95"/>
      <c r="Y104" s="89">
        <v>42</v>
      </c>
      <c r="Z104" s="90">
        <v>42</v>
      </c>
      <c r="AA104" s="91"/>
      <c r="AB104" s="95"/>
      <c r="AC104" s="89">
        <v>82</v>
      </c>
      <c r="AD104" s="90">
        <v>82</v>
      </c>
      <c r="AE104" s="91"/>
      <c r="AF104" s="95"/>
      <c r="AG104" s="89">
        <v>122</v>
      </c>
      <c r="AH104" s="90">
        <v>122</v>
      </c>
      <c r="AI104" s="53"/>
    </row>
    <row r="105" spans="1:36" ht="12.75" customHeight="1" x14ac:dyDescent="0.15">
      <c r="T105" s="88"/>
      <c r="U105" s="89">
        <v>3</v>
      </c>
      <c r="V105" s="90">
        <v>3</v>
      </c>
      <c r="W105" s="50"/>
      <c r="X105" s="95"/>
      <c r="Y105" s="89">
        <v>43</v>
      </c>
      <c r="Z105" s="90">
        <v>43</v>
      </c>
      <c r="AA105" s="91"/>
      <c r="AB105" s="95"/>
      <c r="AC105" s="89">
        <v>83</v>
      </c>
      <c r="AD105" s="90">
        <v>83</v>
      </c>
      <c r="AE105" s="91"/>
      <c r="AF105" s="95"/>
      <c r="AG105" s="89">
        <v>123</v>
      </c>
      <c r="AH105" s="90">
        <v>123</v>
      </c>
      <c r="AI105" s="53"/>
    </row>
    <row r="106" spans="1:36" ht="12.75" customHeight="1" x14ac:dyDescent="0.15">
      <c r="T106" s="88"/>
      <c r="U106" s="89">
        <v>4</v>
      </c>
      <c r="V106" s="90">
        <v>4</v>
      </c>
      <c r="W106" s="50"/>
      <c r="X106" s="95"/>
      <c r="Y106" s="89">
        <v>44</v>
      </c>
      <c r="Z106" s="90">
        <v>44</v>
      </c>
      <c r="AA106" s="91"/>
      <c r="AB106" s="95"/>
      <c r="AC106" s="89">
        <v>84</v>
      </c>
      <c r="AD106" s="90">
        <v>84</v>
      </c>
      <c r="AE106" s="91"/>
      <c r="AF106" s="95"/>
      <c r="AG106" s="89">
        <v>124</v>
      </c>
      <c r="AH106" s="90">
        <v>124</v>
      </c>
      <c r="AI106" s="53"/>
    </row>
    <row r="107" spans="1:36" ht="12.75" customHeight="1" x14ac:dyDescent="0.15">
      <c r="T107" s="88"/>
      <c r="U107" s="89">
        <v>5</v>
      </c>
      <c r="V107" s="90">
        <v>5</v>
      </c>
      <c r="W107" s="50"/>
      <c r="X107" s="95"/>
      <c r="Y107" s="89">
        <v>45</v>
      </c>
      <c r="Z107" s="90">
        <v>45</v>
      </c>
      <c r="AA107" s="91"/>
      <c r="AB107" s="95"/>
      <c r="AC107" s="89">
        <v>85</v>
      </c>
      <c r="AD107" s="90">
        <v>85</v>
      </c>
      <c r="AE107" s="91"/>
      <c r="AF107" s="95"/>
      <c r="AG107" s="89">
        <v>125</v>
      </c>
      <c r="AH107" s="90">
        <v>125</v>
      </c>
      <c r="AI107" s="53"/>
    </row>
    <row r="108" spans="1:36" ht="12.75" customHeight="1" x14ac:dyDescent="0.15">
      <c r="T108" s="88"/>
      <c r="U108" s="89">
        <v>6</v>
      </c>
      <c r="V108" s="90">
        <v>6</v>
      </c>
      <c r="W108" s="50"/>
      <c r="X108" s="95"/>
      <c r="Y108" s="89">
        <v>46</v>
      </c>
      <c r="Z108" s="90">
        <v>46</v>
      </c>
      <c r="AA108" s="91"/>
      <c r="AB108" s="95"/>
      <c r="AC108" s="89">
        <v>86</v>
      </c>
      <c r="AD108" s="90">
        <v>86</v>
      </c>
      <c r="AE108" s="91"/>
      <c r="AF108" s="95"/>
      <c r="AG108" s="89">
        <v>126</v>
      </c>
      <c r="AH108" s="90">
        <v>126</v>
      </c>
      <c r="AI108" s="53"/>
    </row>
    <row r="109" spans="1:36" ht="12.75" customHeight="1" x14ac:dyDescent="0.15">
      <c r="T109" s="88"/>
      <c r="U109" s="89">
        <v>7</v>
      </c>
      <c r="V109" s="90">
        <v>7</v>
      </c>
      <c r="W109" s="50"/>
      <c r="X109" s="95"/>
      <c r="Y109" s="89">
        <v>47</v>
      </c>
      <c r="Z109" s="90">
        <v>47</v>
      </c>
      <c r="AA109" s="91"/>
      <c r="AB109" s="95"/>
      <c r="AC109" s="89">
        <v>87</v>
      </c>
      <c r="AD109" s="90">
        <v>87</v>
      </c>
      <c r="AE109" s="91"/>
      <c r="AF109" s="95"/>
      <c r="AG109" s="89">
        <v>127</v>
      </c>
      <c r="AH109" s="90">
        <v>127</v>
      </c>
      <c r="AI109" s="53"/>
    </row>
    <row r="110" spans="1:36" ht="12.75" customHeight="1" x14ac:dyDescent="0.15">
      <c r="T110" s="88"/>
      <c r="U110" s="89">
        <v>8</v>
      </c>
      <c r="V110" s="90">
        <v>8</v>
      </c>
      <c r="W110" s="50"/>
      <c r="X110" s="95"/>
      <c r="Y110" s="89">
        <v>48</v>
      </c>
      <c r="Z110" s="90">
        <v>48</v>
      </c>
      <c r="AA110" s="91"/>
      <c r="AB110" s="95"/>
      <c r="AC110" s="89">
        <v>88</v>
      </c>
      <c r="AD110" s="90">
        <v>88</v>
      </c>
      <c r="AE110" s="91"/>
      <c r="AF110" s="95"/>
      <c r="AG110" s="89">
        <v>128</v>
      </c>
      <c r="AH110" s="90">
        <v>128</v>
      </c>
      <c r="AI110" s="53"/>
    </row>
    <row r="111" spans="1:36" ht="12.75" customHeight="1" x14ac:dyDescent="0.15">
      <c r="T111" s="88"/>
      <c r="U111" s="89">
        <v>9</v>
      </c>
      <c r="V111" s="90">
        <v>9</v>
      </c>
      <c r="W111" s="50"/>
      <c r="X111" s="95"/>
      <c r="Y111" s="89">
        <v>49</v>
      </c>
      <c r="Z111" s="90">
        <v>49</v>
      </c>
      <c r="AA111" s="91"/>
      <c r="AB111" s="95"/>
      <c r="AC111" s="89">
        <v>89</v>
      </c>
      <c r="AD111" s="90">
        <v>89</v>
      </c>
      <c r="AE111" s="91"/>
      <c r="AF111" s="95"/>
      <c r="AG111" s="89">
        <v>129</v>
      </c>
      <c r="AH111" s="90">
        <v>129</v>
      </c>
      <c r="AI111" s="53"/>
    </row>
    <row r="112" spans="1:36" ht="12.75" customHeight="1" x14ac:dyDescent="0.15">
      <c r="T112" s="88"/>
      <c r="U112" s="89">
        <v>10</v>
      </c>
      <c r="V112" s="90">
        <v>10</v>
      </c>
      <c r="W112" s="50"/>
      <c r="X112" s="95"/>
      <c r="Y112" s="89">
        <v>50</v>
      </c>
      <c r="Z112" s="90">
        <v>50</v>
      </c>
      <c r="AA112" s="91"/>
      <c r="AB112" s="95"/>
      <c r="AC112" s="89">
        <v>90</v>
      </c>
      <c r="AD112" s="90">
        <v>90</v>
      </c>
      <c r="AE112" s="91"/>
      <c r="AF112" s="95"/>
      <c r="AG112" s="89">
        <v>130</v>
      </c>
      <c r="AH112" s="90">
        <v>130</v>
      </c>
      <c r="AI112" s="53"/>
    </row>
    <row r="113" spans="20:35" ht="12.75" customHeight="1" x14ac:dyDescent="0.15">
      <c r="T113" s="88"/>
      <c r="U113" s="89">
        <v>11</v>
      </c>
      <c r="V113" s="90">
        <v>11</v>
      </c>
      <c r="W113" s="50"/>
      <c r="X113" s="95"/>
      <c r="Y113" s="89">
        <v>51</v>
      </c>
      <c r="Z113" s="90">
        <v>51</v>
      </c>
      <c r="AA113" s="91"/>
      <c r="AB113" s="95"/>
      <c r="AC113" s="89">
        <v>91</v>
      </c>
      <c r="AD113" s="90">
        <v>91</v>
      </c>
      <c r="AE113" s="91"/>
      <c r="AF113" s="95"/>
      <c r="AG113" s="89">
        <v>131</v>
      </c>
      <c r="AH113" s="90">
        <v>131</v>
      </c>
      <c r="AI113" s="53"/>
    </row>
    <row r="114" spans="20:35" ht="12.75" customHeight="1" x14ac:dyDescent="0.15">
      <c r="T114" s="88"/>
      <c r="U114" s="89">
        <v>12</v>
      </c>
      <c r="V114" s="90">
        <v>12</v>
      </c>
      <c r="W114" s="50"/>
      <c r="X114" s="95"/>
      <c r="Y114" s="89">
        <v>52</v>
      </c>
      <c r="Z114" s="90">
        <v>52</v>
      </c>
      <c r="AA114" s="91"/>
      <c r="AB114" s="95"/>
      <c r="AC114" s="89">
        <v>92</v>
      </c>
      <c r="AD114" s="90">
        <v>92</v>
      </c>
      <c r="AE114" s="91"/>
      <c r="AF114" s="95"/>
      <c r="AG114" s="89">
        <v>132</v>
      </c>
      <c r="AH114" s="90">
        <v>132</v>
      </c>
      <c r="AI114" s="53"/>
    </row>
    <row r="115" spans="20:35" ht="12.75" customHeight="1" x14ac:dyDescent="0.15">
      <c r="T115" s="88"/>
      <c r="U115" s="89">
        <v>13</v>
      </c>
      <c r="V115" s="90">
        <v>13</v>
      </c>
      <c r="W115" s="50"/>
      <c r="X115" s="95"/>
      <c r="Y115" s="89">
        <v>53</v>
      </c>
      <c r="Z115" s="90">
        <v>53</v>
      </c>
      <c r="AA115" s="91"/>
      <c r="AB115" s="95"/>
      <c r="AC115" s="89">
        <v>93</v>
      </c>
      <c r="AD115" s="90">
        <v>93</v>
      </c>
      <c r="AE115" s="91"/>
      <c r="AF115" s="95"/>
      <c r="AG115" s="89">
        <v>133</v>
      </c>
      <c r="AH115" s="90">
        <v>133</v>
      </c>
      <c r="AI115" s="53"/>
    </row>
    <row r="116" spans="20:35" ht="12.75" customHeight="1" x14ac:dyDescent="0.15">
      <c r="T116" s="88"/>
      <c r="U116" s="89">
        <v>14</v>
      </c>
      <c r="V116" s="90">
        <v>14</v>
      </c>
      <c r="W116" s="50"/>
      <c r="X116" s="95"/>
      <c r="Y116" s="89">
        <v>54</v>
      </c>
      <c r="Z116" s="90">
        <v>54</v>
      </c>
      <c r="AA116" s="91"/>
      <c r="AB116" s="95"/>
      <c r="AC116" s="89">
        <v>94</v>
      </c>
      <c r="AD116" s="90">
        <v>94</v>
      </c>
      <c r="AE116" s="91"/>
      <c r="AF116" s="95"/>
      <c r="AG116" s="89">
        <v>134</v>
      </c>
      <c r="AH116" s="90">
        <v>134</v>
      </c>
      <c r="AI116" s="53"/>
    </row>
    <row r="117" spans="20:35" ht="12.75" customHeight="1" x14ac:dyDescent="0.15">
      <c r="T117" s="88"/>
      <c r="U117" s="89">
        <v>15</v>
      </c>
      <c r="V117" s="90">
        <v>15</v>
      </c>
      <c r="W117" s="50"/>
      <c r="X117" s="95"/>
      <c r="Y117" s="89">
        <v>55</v>
      </c>
      <c r="Z117" s="90">
        <v>55</v>
      </c>
      <c r="AA117" s="91"/>
      <c r="AB117" s="95"/>
      <c r="AC117" s="89">
        <v>95</v>
      </c>
      <c r="AD117" s="90">
        <v>95</v>
      </c>
      <c r="AE117" s="91"/>
      <c r="AF117" s="95"/>
      <c r="AG117" s="89">
        <v>135</v>
      </c>
      <c r="AH117" s="90">
        <v>135</v>
      </c>
      <c r="AI117" s="53"/>
    </row>
    <row r="118" spans="20:35" ht="12.75" customHeight="1" x14ac:dyDescent="0.15">
      <c r="T118" s="88"/>
      <c r="U118" s="89">
        <v>16</v>
      </c>
      <c r="V118" s="90">
        <v>16</v>
      </c>
      <c r="W118" s="50"/>
      <c r="X118" s="95"/>
      <c r="Y118" s="89">
        <v>56</v>
      </c>
      <c r="Z118" s="90">
        <v>56</v>
      </c>
      <c r="AA118" s="91"/>
      <c r="AB118" s="95"/>
      <c r="AC118" s="89">
        <v>96</v>
      </c>
      <c r="AD118" s="90">
        <v>96</v>
      </c>
      <c r="AE118" s="91"/>
      <c r="AF118" s="95"/>
      <c r="AG118" s="89">
        <v>136</v>
      </c>
      <c r="AH118" s="90">
        <v>136</v>
      </c>
      <c r="AI118" s="53"/>
    </row>
    <row r="119" spans="20:35" ht="12.75" customHeight="1" x14ac:dyDescent="0.15">
      <c r="T119" s="88"/>
      <c r="U119" s="89">
        <v>17</v>
      </c>
      <c r="V119" s="90">
        <v>17</v>
      </c>
      <c r="W119" s="50"/>
      <c r="X119" s="95"/>
      <c r="Y119" s="89">
        <v>57</v>
      </c>
      <c r="Z119" s="90">
        <v>57</v>
      </c>
      <c r="AA119" s="91"/>
      <c r="AB119" s="95"/>
      <c r="AC119" s="89">
        <v>97</v>
      </c>
      <c r="AD119" s="90">
        <v>97</v>
      </c>
      <c r="AE119" s="91"/>
      <c r="AF119" s="95"/>
      <c r="AG119" s="89">
        <v>137</v>
      </c>
      <c r="AH119" s="90">
        <v>137</v>
      </c>
      <c r="AI119" s="53"/>
    </row>
    <row r="120" spans="20:35" ht="12.75" customHeight="1" x14ac:dyDescent="0.15">
      <c r="T120" s="88"/>
      <c r="U120" s="89">
        <v>18</v>
      </c>
      <c r="V120" s="90">
        <v>18</v>
      </c>
      <c r="W120" s="50"/>
      <c r="X120" s="95"/>
      <c r="Y120" s="89">
        <v>58</v>
      </c>
      <c r="Z120" s="90">
        <v>58</v>
      </c>
      <c r="AA120" s="91"/>
      <c r="AB120" s="95"/>
      <c r="AC120" s="89">
        <v>98</v>
      </c>
      <c r="AD120" s="90">
        <v>98</v>
      </c>
      <c r="AE120" s="91"/>
      <c r="AF120" s="95"/>
      <c r="AG120" s="89">
        <v>138</v>
      </c>
      <c r="AH120" s="90">
        <v>138</v>
      </c>
      <c r="AI120" s="53"/>
    </row>
    <row r="121" spans="20:35" ht="12.75" customHeight="1" x14ac:dyDescent="0.15">
      <c r="T121" s="88"/>
      <c r="U121" s="89">
        <v>19</v>
      </c>
      <c r="V121" s="90">
        <v>19</v>
      </c>
      <c r="W121" s="50"/>
      <c r="X121" s="95"/>
      <c r="Y121" s="89">
        <v>59</v>
      </c>
      <c r="Z121" s="90">
        <v>59</v>
      </c>
      <c r="AA121" s="91"/>
      <c r="AB121" s="95"/>
      <c r="AC121" s="89">
        <v>99</v>
      </c>
      <c r="AD121" s="90">
        <v>99</v>
      </c>
      <c r="AE121" s="91"/>
      <c r="AF121" s="95"/>
      <c r="AG121" s="89">
        <v>139</v>
      </c>
      <c r="AH121" s="90">
        <v>139</v>
      </c>
      <c r="AI121" s="53"/>
    </row>
    <row r="122" spans="20:35" ht="12.75" customHeight="1" x14ac:dyDescent="0.15">
      <c r="T122" s="88"/>
      <c r="U122" s="89">
        <v>20</v>
      </c>
      <c r="V122" s="90">
        <v>20</v>
      </c>
      <c r="W122" s="50"/>
      <c r="X122" s="95"/>
      <c r="Y122" s="89">
        <v>60</v>
      </c>
      <c r="Z122" s="90">
        <v>60</v>
      </c>
      <c r="AA122" s="91"/>
      <c r="AB122" s="95"/>
      <c r="AC122" s="89">
        <v>100</v>
      </c>
      <c r="AD122" s="90">
        <v>100</v>
      </c>
      <c r="AE122" s="91"/>
      <c r="AF122" s="95"/>
      <c r="AG122" s="89">
        <v>140</v>
      </c>
      <c r="AH122" s="90">
        <v>140</v>
      </c>
      <c r="AI122" s="53"/>
    </row>
    <row r="123" spans="20:35" ht="12.75" customHeight="1" x14ac:dyDescent="0.15">
      <c r="T123" s="88"/>
      <c r="U123" s="89">
        <v>21</v>
      </c>
      <c r="V123" s="90">
        <v>21</v>
      </c>
      <c r="W123" s="50"/>
      <c r="X123" s="95"/>
      <c r="Y123" s="89">
        <v>61</v>
      </c>
      <c r="Z123" s="90">
        <v>61</v>
      </c>
      <c r="AA123" s="91"/>
      <c r="AB123" s="95"/>
      <c r="AC123" s="89">
        <v>101</v>
      </c>
      <c r="AD123" s="90">
        <v>101</v>
      </c>
      <c r="AE123" s="91"/>
      <c r="AF123" s="95"/>
      <c r="AG123" s="89">
        <v>141</v>
      </c>
      <c r="AH123" s="90">
        <v>141</v>
      </c>
      <c r="AI123" s="53"/>
    </row>
    <row r="124" spans="20:35" ht="12.75" customHeight="1" x14ac:dyDescent="0.15">
      <c r="T124" s="88"/>
      <c r="U124" s="89">
        <v>22</v>
      </c>
      <c r="V124" s="90">
        <v>22</v>
      </c>
      <c r="W124" s="50"/>
      <c r="X124" s="95"/>
      <c r="Y124" s="89">
        <v>62</v>
      </c>
      <c r="Z124" s="90">
        <v>62</v>
      </c>
      <c r="AA124" s="91"/>
      <c r="AB124" s="95"/>
      <c r="AC124" s="89">
        <v>102</v>
      </c>
      <c r="AD124" s="90">
        <v>102</v>
      </c>
      <c r="AE124" s="91"/>
      <c r="AF124" s="95"/>
      <c r="AG124" s="89">
        <v>142</v>
      </c>
      <c r="AH124" s="90">
        <v>142</v>
      </c>
      <c r="AI124" s="53"/>
    </row>
    <row r="125" spans="20:35" ht="12.75" customHeight="1" x14ac:dyDescent="0.15">
      <c r="T125" s="88"/>
      <c r="U125" s="89">
        <v>23</v>
      </c>
      <c r="V125" s="90">
        <v>23</v>
      </c>
      <c r="W125" s="50"/>
      <c r="X125" s="95"/>
      <c r="Y125" s="89">
        <v>63</v>
      </c>
      <c r="Z125" s="90">
        <v>63</v>
      </c>
      <c r="AA125" s="91"/>
      <c r="AB125" s="95"/>
      <c r="AC125" s="89">
        <v>103</v>
      </c>
      <c r="AD125" s="90">
        <v>103</v>
      </c>
      <c r="AE125" s="91"/>
      <c r="AF125" s="95"/>
      <c r="AG125" s="89">
        <v>143</v>
      </c>
      <c r="AH125" s="90">
        <v>143</v>
      </c>
      <c r="AI125" s="53"/>
    </row>
    <row r="126" spans="20:35" ht="12.75" customHeight="1" x14ac:dyDescent="0.15">
      <c r="T126" s="88"/>
      <c r="U126" s="89">
        <v>24</v>
      </c>
      <c r="V126" s="90">
        <v>24</v>
      </c>
      <c r="W126" s="50"/>
      <c r="X126" s="95"/>
      <c r="Y126" s="89">
        <v>64</v>
      </c>
      <c r="Z126" s="90">
        <v>64</v>
      </c>
      <c r="AA126" s="91"/>
      <c r="AB126" s="95"/>
      <c r="AC126" s="89">
        <v>104</v>
      </c>
      <c r="AD126" s="90">
        <v>104</v>
      </c>
      <c r="AE126" s="91"/>
      <c r="AF126" s="95"/>
      <c r="AG126" s="89">
        <v>144</v>
      </c>
      <c r="AH126" s="90">
        <v>144</v>
      </c>
      <c r="AI126" s="53"/>
    </row>
    <row r="127" spans="20:35" ht="12.75" customHeight="1" x14ac:dyDescent="0.15">
      <c r="T127" s="88"/>
      <c r="U127" s="89">
        <v>25</v>
      </c>
      <c r="V127" s="90">
        <v>25</v>
      </c>
      <c r="W127" s="50"/>
      <c r="X127" s="95"/>
      <c r="Y127" s="89">
        <v>65</v>
      </c>
      <c r="Z127" s="90">
        <v>65</v>
      </c>
      <c r="AA127" s="91"/>
      <c r="AB127" s="95"/>
      <c r="AC127" s="89">
        <v>105</v>
      </c>
      <c r="AD127" s="90">
        <v>105</v>
      </c>
      <c r="AE127" s="91"/>
      <c r="AF127" s="95"/>
      <c r="AG127" s="89">
        <v>145</v>
      </c>
      <c r="AH127" s="90">
        <v>145</v>
      </c>
      <c r="AI127" s="53"/>
    </row>
    <row r="128" spans="20:35" ht="12.75" customHeight="1" x14ac:dyDescent="0.15">
      <c r="T128" s="88"/>
      <c r="U128" s="89">
        <v>26</v>
      </c>
      <c r="V128" s="90">
        <v>26</v>
      </c>
      <c r="W128" s="50"/>
      <c r="X128" s="95"/>
      <c r="Y128" s="89">
        <v>66</v>
      </c>
      <c r="Z128" s="90">
        <v>66</v>
      </c>
      <c r="AA128" s="91"/>
      <c r="AB128" s="95"/>
      <c r="AC128" s="89">
        <v>106</v>
      </c>
      <c r="AD128" s="90">
        <v>106</v>
      </c>
      <c r="AE128" s="91"/>
      <c r="AF128" s="95"/>
      <c r="AG128" s="89">
        <v>146</v>
      </c>
      <c r="AH128" s="90">
        <v>146</v>
      </c>
      <c r="AI128" s="53"/>
    </row>
    <row r="129" spans="20:35" ht="12.75" customHeight="1" x14ac:dyDescent="0.15">
      <c r="T129" s="88"/>
      <c r="U129" s="89">
        <v>27</v>
      </c>
      <c r="V129" s="90">
        <v>27</v>
      </c>
      <c r="W129" s="50"/>
      <c r="X129" s="95"/>
      <c r="Y129" s="89">
        <v>67</v>
      </c>
      <c r="Z129" s="90">
        <v>67</v>
      </c>
      <c r="AA129" s="91"/>
      <c r="AB129" s="95"/>
      <c r="AC129" s="89">
        <v>107</v>
      </c>
      <c r="AD129" s="90">
        <v>107</v>
      </c>
      <c r="AE129" s="91"/>
      <c r="AF129" s="95"/>
      <c r="AG129" s="89">
        <v>147</v>
      </c>
      <c r="AH129" s="90">
        <v>147</v>
      </c>
      <c r="AI129" s="53"/>
    </row>
    <row r="130" spans="20:35" ht="12.75" customHeight="1" x14ac:dyDescent="0.15">
      <c r="T130" s="88"/>
      <c r="U130" s="89">
        <v>28</v>
      </c>
      <c r="V130" s="90">
        <v>28</v>
      </c>
      <c r="W130" s="50"/>
      <c r="X130" s="95"/>
      <c r="Y130" s="89">
        <v>68</v>
      </c>
      <c r="Z130" s="90">
        <v>68</v>
      </c>
      <c r="AA130" s="91"/>
      <c r="AB130" s="95"/>
      <c r="AC130" s="89">
        <v>108</v>
      </c>
      <c r="AD130" s="90">
        <v>108</v>
      </c>
      <c r="AE130" s="91"/>
      <c r="AF130" s="95"/>
      <c r="AG130" s="89">
        <v>148</v>
      </c>
      <c r="AH130" s="90">
        <v>148</v>
      </c>
      <c r="AI130" s="53"/>
    </row>
    <row r="131" spans="20:35" ht="12.75" customHeight="1" x14ac:dyDescent="0.15">
      <c r="T131" s="88"/>
      <c r="U131" s="89">
        <v>29</v>
      </c>
      <c r="V131" s="90">
        <v>29</v>
      </c>
      <c r="W131" s="50"/>
      <c r="X131" s="95"/>
      <c r="Y131" s="89">
        <v>69</v>
      </c>
      <c r="Z131" s="90">
        <v>69</v>
      </c>
      <c r="AA131" s="91"/>
      <c r="AB131" s="95"/>
      <c r="AC131" s="89">
        <v>109</v>
      </c>
      <c r="AD131" s="90">
        <v>109</v>
      </c>
      <c r="AE131" s="91"/>
      <c r="AF131" s="95"/>
      <c r="AG131" s="89">
        <v>149</v>
      </c>
      <c r="AH131" s="90">
        <v>149</v>
      </c>
      <c r="AI131" s="53"/>
    </row>
    <row r="132" spans="20:35" ht="12.75" customHeight="1" x14ac:dyDescent="0.15">
      <c r="T132" s="88"/>
      <c r="U132" s="89">
        <v>30</v>
      </c>
      <c r="V132" s="90">
        <v>30</v>
      </c>
      <c r="W132" s="50"/>
      <c r="X132" s="95"/>
      <c r="Y132" s="89">
        <v>70</v>
      </c>
      <c r="Z132" s="90">
        <v>70</v>
      </c>
      <c r="AA132" s="91"/>
      <c r="AB132" s="95"/>
      <c r="AC132" s="89">
        <v>110</v>
      </c>
      <c r="AD132" s="90">
        <v>110</v>
      </c>
      <c r="AE132" s="91"/>
      <c r="AF132" s="95"/>
      <c r="AG132" s="89">
        <v>150</v>
      </c>
      <c r="AH132" s="90">
        <v>150</v>
      </c>
      <c r="AI132" s="53"/>
    </row>
    <row r="133" spans="20:35" ht="12.75" customHeight="1" x14ac:dyDescent="0.15">
      <c r="T133" s="88"/>
      <c r="U133" s="89">
        <v>31</v>
      </c>
      <c r="V133" s="90">
        <v>31</v>
      </c>
      <c r="W133" s="50"/>
      <c r="X133" s="95"/>
      <c r="Y133" s="89">
        <v>71</v>
      </c>
      <c r="Z133" s="90">
        <v>71</v>
      </c>
      <c r="AA133" s="91"/>
      <c r="AB133" s="95"/>
      <c r="AC133" s="89">
        <v>111</v>
      </c>
      <c r="AD133" s="90">
        <v>111</v>
      </c>
      <c r="AE133" s="91"/>
      <c r="AF133" s="95"/>
      <c r="AG133" s="89">
        <v>151</v>
      </c>
      <c r="AH133" s="90">
        <v>151</v>
      </c>
      <c r="AI133" s="53"/>
    </row>
    <row r="134" spans="20:35" ht="12.75" customHeight="1" x14ac:dyDescent="0.15">
      <c r="T134" s="88"/>
      <c r="U134" s="89">
        <v>32</v>
      </c>
      <c r="V134" s="90">
        <v>32</v>
      </c>
      <c r="W134" s="50"/>
      <c r="X134" s="95"/>
      <c r="Y134" s="89">
        <v>72</v>
      </c>
      <c r="Z134" s="90">
        <v>72</v>
      </c>
      <c r="AA134" s="91"/>
      <c r="AB134" s="95"/>
      <c r="AC134" s="89">
        <v>112</v>
      </c>
      <c r="AD134" s="90">
        <v>112</v>
      </c>
      <c r="AE134" s="91"/>
      <c r="AF134" s="95"/>
      <c r="AG134" s="89">
        <v>152</v>
      </c>
      <c r="AH134" s="90">
        <v>152</v>
      </c>
      <c r="AI134" s="53"/>
    </row>
    <row r="135" spans="20:35" ht="12.75" customHeight="1" x14ac:dyDescent="0.15">
      <c r="T135" s="88"/>
      <c r="U135" s="89">
        <v>33</v>
      </c>
      <c r="V135" s="90">
        <v>33</v>
      </c>
      <c r="W135" s="50"/>
      <c r="X135" s="95"/>
      <c r="Y135" s="89">
        <v>73</v>
      </c>
      <c r="Z135" s="90">
        <v>73</v>
      </c>
      <c r="AA135" s="91"/>
      <c r="AB135" s="95"/>
      <c r="AC135" s="89">
        <v>113</v>
      </c>
      <c r="AD135" s="90">
        <v>113</v>
      </c>
      <c r="AE135" s="91"/>
      <c r="AF135" s="95"/>
      <c r="AG135" s="89">
        <v>153</v>
      </c>
      <c r="AH135" s="90">
        <v>153</v>
      </c>
      <c r="AI135" s="53"/>
    </row>
    <row r="136" spans="20:35" ht="12.75" customHeight="1" x14ac:dyDescent="0.15">
      <c r="T136" s="88"/>
      <c r="U136" s="89">
        <v>34</v>
      </c>
      <c r="V136" s="90">
        <v>34</v>
      </c>
      <c r="W136" s="50"/>
      <c r="X136" s="95"/>
      <c r="Y136" s="89">
        <v>74</v>
      </c>
      <c r="Z136" s="90">
        <v>74</v>
      </c>
      <c r="AA136" s="91"/>
      <c r="AB136" s="95"/>
      <c r="AC136" s="89">
        <v>114</v>
      </c>
      <c r="AD136" s="90">
        <v>114</v>
      </c>
      <c r="AE136" s="91"/>
      <c r="AF136" s="95"/>
      <c r="AG136" s="89">
        <v>154</v>
      </c>
      <c r="AH136" s="90">
        <v>154</v>
      </c>
      <c r="AI136" s="53"/>
    </row>
    <row r="137" spans="20:35" ht="12.75" customHeight="1" x14ac:dyDescent="0.15">
      <c r="T137" s="88"/>
      <c r="U137" s="89">
        <v>35</v>
      </c>
      <c r="V137" s="90">
        <v>35</v>
      </c>
      <c r="W137" s="50"/>
      <c r="X137" s="95"/>
      <c r="Y137" s="89">
        <v>75</v>
      </c>
      <c r="Z137" s="90">
        <v>75</v>
      </c>
      <c r="AA137" s="91"/>
      <c r="AB137" s="95"/>
      <c r="AC137" s="89">
        <v>115</v>
      </c>
      <c r="AD137" s="90">
        <v>115</v>
      </c>
      <c r="AE137" s="91"/>
      <c r="AF137" s="95"/>
      <c r="AG137" s="89">
        <v>155</v>
      </c>
      <c r="AH137" s="90">
        <v>155</v>
      </c>
      <c r="AI137" s="53"/>
    </row>
    <row r="138" spans="20:35" ht="12.75" customHeight="1" x14ac:dyDescent="0.15">
      <c r="T138" s="88"/>
      <c r="U138" s="89">
        <v>36</v>
      </c>
      <c r="V138" s="90">
        <v>36</v>
      </c>
      <c r="W138" s="50"/>
      <c r="X138" s="95"/>
      <c r="Y138" s="89">
        <v>76</v>
      </c>
      <c r="Z138" s="90">
        <v>76</v>
      </c>
      <c r="AA138" s="91"/>
      <c r="AB138" s="95"/>
      <c r="AC138" s="89">
        <v>116</v>
      </c>
      <c r="AD138" s="90">
        <v>116</v>
      </c>
      <c r="AE138" s="91"/>
      <c r="AF138" s="95"/>
      <c r="AG138" s="89">
        <v>156</v>
      </c>
      <c r="AH138" s="90">
        <v>156</v>
      </c>
      <c r="AI138" s="53"/>
    </row>
    <row r="139" spans="20:35" ht="12.75" customHeight="1" x14ac:dyDescent="0.15">
      <c r="T139" s="88"/>
      <c r="U139" s="89">
        <v>37</v>
      </c>
      <c r="V139" s="90">
        <v>37</v>
      </c>
      <c r="W139" s="50"/>
      <c r="X139" s="95"/>
      <c r="Y139" s="89">
        <v>77</v>
      </c>
      <c r="Z139" s="90">
        <v>77</v>
      </c>
      <c r="AA139" s="91"/>
      <c r="AB139" s="95"/>
      <c r="AC139" s="89">
        <v>117</v>
      </c>
      <c r="AD139" s="90">
        <v>117</v>
      </c>
      <c r="AE139" s="91"/>
      <c r="AF139" s="95"/>
      <c r="AG139" s="89">
        <v>157</v>
      </c>
      <c r="AH139" s="90">
        <v>157</v>
      </c>
      <c r="AI139" s="53"/>
    </row>
    <row r="140" spans="20:35" ht="12.75" customHeight="1" x14ac:dyDescent="0.15">
      <c r="T140" s="88"/>
      <c r="U140" s="89">
        <v>38</v>
      </c>
      <c r="V140" s="90">
        <v>38</v>
      </c>
      <c r="W140" s="50"/>
      <c r="X140" s="95"/>
      <c r="Y140" s="89">
        <v>78</v>
      </c>
      <c r="Z140" s="90">
        <v>78</v>
      </c>
      <c r="AA140" s="91"/>
      <c r="AB140" s="95"/>
      <c r="AC140" s="89">
        <v>118</v>
      </c>
      <c r="AD140" s="90">
        <v>118</v>
      </c>
      <c r="AE140" s="91"/>
      <c r="AF140" s="95"/>
      <c r="AG140" s="89">
        <v>158</v>
      </c>
      <c r="AH140" s="90">
        <v>158</v>
      </c>
      <c r="AI140" s="53"/>
    </row>
    <row r="141" spans="20:35" ht="12.75" customHeight="1" x14ac:dyDescent="0.15">
      <c r="T141" s="88"/>
      <c r="U141" s="89">
        <v>39</v>
      </c>
      <c r="V141" s="90">
        <v>39</v>
      </c>
      <c r="W141" s="50"/>
      <c r="X141" s="95"/>
      <c r="Y141" s="89">
        <v>79</v>
      </c>
      <c r="Z141" s="90">
        <v>79</v>
      </c>
      <c r="AA141" s="91"/>
      <c r="AB141" s="95"/>
      <c r="AC141" s="89">
        <v>119</v>
      </c>
      <c r="AD141" s="90">
        <v>119</v>
      </c>
      <c r="AE141" s="91"/>
      <c r="AF141" s="95"/>
      <c r="AG141" s="89">
        <v>159</v>
      </c>
      <c r="AH141" s="90">
        <v>159</v>
      </c>
      <c r="AI141" s="53"/>
    </row>
    <row r="142" spans="20:35" ht="12.75" customHeight="1" thickBot="1" x14ac:dyDescent="0.2">
      <c r="T142" s="87"/>
      <c r="U142" s="92">
        <v>40</v>
      </c>
      <c r="V142" s="93">
        <v>40</v>
      </c>
      <c r="W142" s="51"/>
      <c r="X142" s="96"/>
      <c r="Y142" s="92">
        <v>80</v>
      </c>
      <c r="Z142" s="93">
        <v>80</v>
      </c>
      <c r="AA142" s="94"/>
      <c r="AB142" s="96"/>
      <c r="AC142" s="92">
        <v>120</v>
      </c>
      <c r="AD142" s="93">
        <v>120</v>
      </c>
      <c r="AE142" s="94"/>
      <c r="AF142" s="96"/>
      <c r="AG142" s="92">
        <v>160</v>
      </c>
      <c r="AH142" s="93">
        <v>160</v>
      </c>
      <c r="AI142" s="48"/>
    </row>
    <row r="143" spans="20:35" ht="12.75" customHeight="1" x14ac:dyDescent="0.15"/>
    <row r="144" spans="20:35" ht="12.75" customHeight="1" x14ac:dyDescent="0.15"/>
  </sheetData>
  <mergeCells count="146">
    <mergeCell ref="AN2:AO2"/>
    <mergeCell ref="AN3:AO3"/>
    <mergeCell ref="T99:X99"/>
    <mergeCell ref="T93:X96"/>
    <mergeCell ref="T97:X98"/>
    <mergeCell ref="Y93:AI98"/>
    <mergeCell ref="Y99:AI99"/>
    <mergeCell ref="A88:D90"/>
    <mergeCell ref="A91:D92"/>
    <mergeCell ref="A93:D95"/>
    <mergeCell ref="A96:D97"/>
    <mergeCell ref="K93:M95"/>
    <mergeCell ref="K96:M97"/>
    <mergeCell ref="T86:X89"/>
    <mergeCell ref="T90:X92"/>
    <mergeCell ref="AA86:AA92"/>
    <mergeCell ref="AB86:AD92"/>
    <mergeCell ref="AE86:AE92"/>
    <mergeCell ref="AF86:AH92"/>
    <mergeCell ref="AI86:AI92"/>
    <mergeCell ref="U5:W5"/>
    <mergeCell ref="U6:W6"/>
    <mergeCell ref="X5:AH6"/>
    <mergeCell ref="L7:S7"/>
    <mergeCell ref="E36:K36"/>
    <mergeCell ref="E37:K37"/>
    <mergeCell ref="A71:H74"/>
    <mergeCell ref="A75:H78"/>
    <mergeCell ref="A79:H82"/>
    <mergeCell ref="I71:Q74"/>
    <mergeCell ref="I75:Q78"/>
    <mergeCell ref="I79:Q82"/>
    <mergeCell ref="E66:K66"/>
    <mergeCell ref="E67:K67"/>
    <mergeCell ref="E68:K68"/>
    <mergeCell ref="A38:E38"/>
    <mergeCell ref="A39:E39"/>
    <mergeCell ref="I38:O38"/>
    <mergeCell ref="I39:O39"/>
    <mergeCell ref="E54:K54"/>
    <mergeCell ref="E55:K55"/>
    <mergeCell ref="E40:R41"/>
    <mergeCell ref="J42:R43"/>
    <mergeCell ref="E56:K56"/>
    <mergeCell ref="E57:K57"/>
    <mergeCell ref="E58:K58"/>
    <mergeCell ref="E59:K59"/>
    <mergeCell ref="E60:K60"/>
    <mergeCell ref="E35:K35"/>
    <mergeCell ref="E25:K25"/>
    <mergeCell ref="E26:K26"/>
    <mergeCell ref="E27:K27"/>
    <mergeCell ref="E20:K20"/>
    <mergeCell ref="E21:K21"/>
    <mergeCell ref="E22:K22"/>
    <mergeCell ref="E23:K23"/>
    <mergeCell ref="A1:L2"/>
    <mergeCell ref="J11:R12"/>
    <mergeCell ref="L18:L19"/>
    <mergeCell ref="E18:K19"/>
    <mergeCell ref="B18:D19"/>
    <mergeCell ref="A18:A19"/>
    <mergeCell ref="E32:K32"/>
    <mergeCell ref="E33:K33"/>
    <mergeCell ref="E34:K34"/>
    <mergeCell ref="I3:S4"/>
    <mergeCell ref="N18:R18"/>
    <mergeCell ref="E28:K28"/>
    <mergeCell ref="E29:K29"/>
    <mergeCell ref="E30:K30"/>
    <mergeCell ref="E31:K31"/>
    <mergeCell ref="E24:K24"/>
    <mergeCell ref="T101:AI101"/>
    <mergeCell ref="A83:H86"/>
    <mergeCell ref="I83:Q86"/>
    <mergeCell ref="E88:Q92"/>
    <mergeCell ref="E93:J97"/>
    <mergeCell ref="E62:K62"/>
    <mergeCell ref="E63:K63"/>
    <mergeCell ref="E64:K64"/>
    <mergeCell ref="E65:K65"/>
    <mergeCell ref="N93:R97"/>
    <mergeCell ref="AB66:AC66"/>
    <mergeCell ref="AF66:AG66"/>
    <mergeCell ref="AB68:AC68"/>
    <mergeCell ref="AF68:AG68"/>
    <mergeCell ref="AB70:AC70"/>
    <mergeCell ref="AF70:AG70"/>
    <mergeCell ref="AB74:AC76"/>
    <mergeCell ref="AE74:AE76"/>
    <mergeCell ref="AF74:AG76"/>
    <mergeCell ref="AB80:AC82"/>
    <mergeCell ref="AE80:AE82"/>
    <mergeCell ref="AF80:AG82"/>
    <mergeCell ref="W83:Z85"/>
    <mergeCell ref="E61:K61"/>
    <mergeCell ref="I69:O69"/>
    <mergeCell ref="I70:O70"/>
    <mergeCell ref="I87:Q87"/>
    <mergeCell ref="A99:R99"/>
    <mergeCell ref="W66:Z66"/>
    <mergeCell ref="W67:Z67"/>
    <mergeCell ref="W68:Z68"/>
    <mergeCell ref="W69:Z69"/>
    <mergeCell ref="W70:Z70"/>
    <mergeCell ref="E51:K51"/>
    <mergeCell ref="E52:K52"/>
    <mergeCell ref="E53:K53"/>
    <mergeCell ref="N49:R49"/>
    <mergeCell ref="A49:A50"/>
    <mergeCell ref="B49:D50"/>
    <mergeCell ref="AH102:AI102"/>
    <mergeCell ref="T102:U102"/>
    <mergeCell ref="V102:W102"/>
    <mergeCell ref="X102:Y102"/>
    <mergeCell ref="Z102:AA102"/>
    <mergeCell ref="AB102:AC102"/>
    <mergeCell ref="AD102:AE102"/>
    <mergeCell ref="AF102:AG102"/>
    <mergeCell ref="W71:Z73"/>
    <mergeCell ref="W74:Z76"/>
    <mergeCell ref="W77:Z79"/>
    <mergeCell ref="W80:Z82"/>
    <mergeCell ref="AA74:AA76"/>
    <mergeCell ref="AA80:AA82"/>
    <mergeCell ref="E49:K50"/>
    <mergeCell ref="L49:L50"/>
    <mergeCell ref="A69:E69"/>
    <mergeCell ref="A70:E70"/>
    <mergeCell ref="W3:AI4"/>
    <mergeCell ref="A3:H3"/>
    <mergeCell ref="A4:H4"/>
    <mergeCell ref="E9:R10"/>
    <mergeCell ref="A7:C8"/>
    <mergeCell ref="A5:C5"/>
    <mergeCell ref="A6:C6"/>
    <mergeCell ref="D5:H6"/>
    <mergeCell ref="D7:H7"/>
    <mergeCell ref="J5:K5"/>
    <mergeCell ref="J6:K6"/>
    <mergeCell ref="L5:N6"/>
    <mergeCell ref="Q5:S6"/>
    <mergeCell ref="T3:V3"/>
    <mergeCell ref="T4:V4"/>
    <mergeCell ref="X7:AA7"/>
    <mergeCell ref="AE7:AH7"/>
  </mergeCells>
  <phoneticPr fontId="1"/>
  <dataValidations count="1">
    <dataValidation imeMode="hiragana" allowBlank="1" showInputMessage="1" showErrorMessage="1" sqref="W3:AI4 Q5 AI5:AI6 I3:S4 L5 T5:U6 R86:R90 E20:K37 O5:O6 E51:K68" xr:uid="{00000000-0002-0000-0100-000000000000}"/>
  </dataValidations>
  <printOptions horizontalCentered="1"/>
  <pageMargins left="0" right="0" top="0.19685039370078741" bottom="0" header="0" footer="0"/>
  <pageSetup paperSize="9" orientation="portrait" r:id="rId1"/>
  <headerFooter>
    <oddFooter>&amp;R&amp;"Meiryo UI,標準"&amp;8
&amp;7千葉県社会人バスケットボール連盟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A25"/>
  <sheetViews>
    <sheetView workbookViewId="0">
      <selection activeCell="C2" sqref="C2:I2"/>
    </sheetView>
  </sheetViews>
  <sheetFormatPr defaultColWidth="0" defaultRowHeight="30" customHeight="1" zeroHeight="1" x14ac:dyDescent="0.15"/>
  <cols>
    <col min="1" max="6" width="4.875" style="112" customWidth="1"/>
    <col min="7" max="7" width="2.625" style="112" customWidth="1"/>
    <col min="8" max="9" width="4.875" style="112" customWidth="1"/>
    <col min="10" max="10" width="2.625" style="112" customWidth="1"/>
    <col min="11" max="16" width="4.875" style="112" customWidth="1"/>
    <col min="17" max="17" width="2.625" style="112" customWidth="1"/>
    <col min="18" max="27" width="4.875" style="112" customWidth="1"/>
    <col min="28" max="16384" width="4.875" style="112" hidden="1"/>
  </cols>
  <sheetData>
    <row r="1" spans="1:26" ht="30" customHeight="1" x14ac:dyDescent="0.15">
      <c r="C1" s="113" t="s">
        <v>84</v>
      </c>
    </row>
    <row r="2" spans="1:26" ht="37.5" customHeight="1" x14ac:dyDescent="0.45">
      <c r="A2" s="114" t="s">
        <v>85</v>
      </c>
      <c r="B2" s="114"/>
      <c r="C2" s="264" t="str">
        <f>IF('SCORE SHEET'!I3="","",'SCORE SHEET'!I3)</f>
        <v/>
      </c>
      <c r="D2" s="264"/>
      <c r="E2" s="264"/>
      <c r="F2" s="264"/>
      <c r="G2" s="264"/>
      <c r="H2" s="264"/>
      <c r="I2" s="264"/>
      <c r="K2" s="114" t="s">
        <v>86</v>
      </c>
      <c r="L2" s="114"/>
      <c r="M2" s="264" t="str">
        <f>IF('SCORE SHEET'!W3="","",'SCORE SHEET'!W3)</f>
        <v/>
      </c>
      <c r="N2" s="264"/>
      <c r="O2" s="264"/>
      <c r="P2" s="264"/>
      <c r="Q2" s="264"/>
      <c r="R2" s="264"/>
      <c r="S2" s="264"/>
      <c r="T2" s="135"/>
      <c r="U2" s="135"/>
      <c r="V2" s="135"/>
      <c r="W2" s="135"/>
      <c r="X2" s="135"/>
      <c r="Y2" s="135"/>
      <c r="Z2" s="135"/>
    </row>
    <row r="3" spans="1:26" ht="13.5" customHeight="1" x14ac:dyDescent="0.3">
      <c r="A3" s="115"/>
      <c r="B3" s="116"/>
      <c r="C3" s="117"/>
      <c r="D3" s="117"/>
      <c r="E3" s="117"/>
      <c r="F3" s="117"/>
      <c r="G3" s="117"/>
      <c r="H3" s="117"/>
      <c r="I3" s="117"/>
      <c r="K3" s="115"/>
      <c r="L3" s="116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30" customHeight="1" x14ac:dyDescent="0.15">
      <c r="A4" s="265" t="s">
        <v>87</v>
      </c>
      <c r="B4" s="266" t="s">
        <v>88</v>
      </c>
      <c r="C4" s="267"/>
      <c r="D4" s="267"/>
      <c r="E4" s="267"/>
      <c r="F4" s="268"/>
      <c r="G4" s="118"/>
      <c r="H4" s="269" t="s">
        <v>89</v>
      </c>
      <c r="I4" s="270"/>
      <c r="J4" s="118"/>
      <c r="K4" s="265" t="s">
        <v>90</v>
      </c>
      <c r="L4" s="266" t="s">
        <v>91</v>
      </c>
      <c r="M4" s="267"/>
      <c r="N4" s="267"/>
      <c r="O4" s="267"/>
      <c r="P4" s="268"/>
      <c r="Q4" s="118"/>
      <c r="R4" s="269" t="s">
        <v>92</v>
      </c>
      <c r="S4" s="270"/>
      <c r="T4" s="136"/>
      <c r="U4" s="136"/>
      <c r="V4" s="136"/>
      <c r="W4" s="136"/>
      <c r="X4" s="136"/>
      <c r="Y4" s="136"/>
      <c r="Z4" s="136"/>
    </row>
    <row r="5" spans="1:26" ht="30" customHeight="1" x14ac:dyDescent="0.15">
      <c r="A5" s="265"/>
      <c r="B5" s="119">
        <v>1</v>
      </c>
      <c r="C5" s="120">
        <v>2</v>
      </c>
      <c r="D5" s="120">
        <v>3</v>
      </c>
      <c r="E5" s="120">
        <v>4</v>
      </c>
      <c r="F5" s="120">
        <v>5</v>
      </c>
      <c r="G5" s="118"/>
      <c r="H5" s="270"/>
      <c r="I5" s="270"/>
      <c r="J5" s="118"/>
      <c r="K5" s="265"/>
      <c r="L5" s="119">
        <v>1</v>
      </c>
      <c r="M5" s="120">
        <v>2</v>
      </c>
      <c r="N5" s="120">
        <v>3</v>
      </c>
      <c r="O5" s="120">
        <v>4</v>
      </c>
      <c r="P5" s="120">
        <v>5</v>
      </c>
      <c r="Q5" s="118"/>
      <c r="R5" s="270"/>
      <c r="S5" s="270"/>
      <c r="T5" s="136"/>
      <c r="U5" s="136"/>
      <c r="V5" s="136"/>
      <c r="W5" s="136"/>
      <c r="X5" s="136"/>
      <c r="Y5" s="136"/>
      <c r="Z5" s="136"/>
    </row>
    <row r="6" spans="1:26" ht="30" customHeight="1" thickBot="1" x14ac:dyDescent="0.2">
      <c r="A6" s="121"/>
      <c r="B6" s="122"/>
      <c r="C6" s="123"/>
      <c r="D6" s="123"/>
      <c r="E6" s="123"/>
      <c r="F6" s="123"/>
      <c r="G6" s="118"/>
      <c r="H6" s="124" t="s">
        <v>93</v>
      </c>
      <c r="I6" s="125" t="s">
        <v>94</v>
      </c>
      <c r="J6" s="118"/>
      <c r="K6" s="121"/>
      <c r="L6" s="122"/>
      <c r="M6" s="123"/>
      <c r="N6" s="123"/>
      <c r="O6" s="123"/>
      <c r="P6" s="123"/>
      <c r="Q6" s="118"/>
      <c r="R6" s="124" t="s">
        <v>95</v>
      </c>
      <c r="S6" s="125" t="s">
        <v>96</v>
      </c>
      <c r="T6" s="136"/>
      <c r="U6" s="136"/>
      <c r="V6" s="136"/>
      <c r="W6" s="136"/>
      <c r="X6" s="136"/>
      <c r="Y6" s="136"/>
      <c r="Z6" s="136"/>
    </row>
    <row r="7" spans="1:26" ht="30" customHeight="1" x14ac:dyDescent="0.15">
      <c r="A7" s="121"/>
      <c r="B7" s="122"/>
      <c r="C7" s="123"/>
      <c r="D7" s="123"/>
      <c r="E7" s="123"/>
      <c r="F7" s="123"/>
      <c r="G7" s="118"/>
      <c r="H7" s="126">
        <v>1</v>
      </c>
      <c r="I7" s="127">
        <v>1</v>
      </c>
      <c r="J7" s="118"/>
      <c r="K7" s="121"/>
      <c r="L7" s="122"/>
      <c r="M7" s="123"/>
      <c r="N7" s="123"/>
      <c r="O7" s="123"/>
      <c r="P7" s="123"/>
      <c r="Q7" s="118"/>
      <c r="R7" s="126">
        <v>1</v>
      </c>
      <c r="S7" s="127">
        <v>1</v>
      </c>
      <c r="T7" s="137"/>
      <c r="U7" s="137"/>
      <c r="V7" s="137"/>
      <c r="W7" s="137"/>
      <c r="X7" s="137"/>
      <c r="Y7" s="137"/>
      <c r="Z7" s="137"/>
    </row>
    <row r="8" spans="1:26" ht="30" customHeight="1" x14ac:dyDescent="0.15">
      <c r="A8" s="121"/>
      <c r="B8" s="122"/>
      <c r="C8" s="123"/>
      <c r="D8" s="123"/>
      <c r="E8" s="123"/>
      <c r="F8" s="123"/>
      <c r="G8" s="118"/>
      <c r="H8" s="128">
        <v>2</v>
      </c>
      <c r="I8" s="119">
        <v>2</v>
      </c>
      <c r="J8" s="118"/>
      <c r="K8" s="121"/>
      <c r="L8" s="122"/>
      <c r="M8" s="123"/>
      <c r="N8" s="123"/>
      <c r="O8" s="123"/>
      <c r="P8" s="123"/>
      <c r="Q8" s="118"/>
      <c r="R8" s="128">
        <v>2</v>
      </c>
      <c r="S8" s="119">
        <v>2</v>
      </c>
      <c r="T8" s="137"/>
      <c r="U8" s="137"/>
      <c r="V8" s="137"/>
      <c r="W8" s="137"/>
      <c r="X8" s="137"/>
      <c r="Y8" s="137"/>
      <c r="Z8" s="137"/>
    </row>
    <row r="9" spans="1:26" ht="30" customHeight="1" x14ac:dyDescent="0.15">
      <c r="A9" s="121"/>
      <c r="B9" s="122"/>
      <c r="C9" s="123"/>
      <c r="D9" s="123"/>
      <c r="E9" s="123"/>
      <c r="F9" s="123"/>
      <c r="G9" s="118"/>
      <c r="H9" s="128">
        <v>3</v>
      </c>
      <c r="I9" s="119">
        <v>3</v>
      </c>
      <c r="J9" s="118"/>
      <c r="K9" s="121"/>
      <c r="L9" s="122"/>
      <c r="M9" s="123"/>
      <c r="N9" s="123"/>
      <c r="O9" s="123"/>
      <c r="P9" s="123"/>
      <c r="Q9" s="118"/>
      <c r="R9" s="128">
        <v>3</v>
      </c>
      <c r="S9" s="119">
        <v>3</v>
      </c>
      <c r="T9" s="137"/>
      <c r="U9" s="137"/>
      <c r="V9" s="137"/>
      <c r="W9" s="137"/>
      <c r="X9" s="137"/>
      <c r="Y9" s="137"/>
      <c r="Z9" s="137"/>
    </row>
    <row r="10" spans="1:26" ht="30" customHeight="1" thickBot="1" x14ac:dyDescent="0.2">
      <c r="A10" s="129"/>
      <c r="B10" s="130"/>
      <c r="C10" s="131"/>
      <c r="D10" s="131"/>
      <c r="E10" s="131"/>
      <c r="F10" s="131"/>
      <c r="G10" s="118"/>
      <c r="H10" s="128">
        <v>4</v>
      </c>
      <c r="I10" s="119">
        <v>4</v>
      </c>
      <c r="J10" s="118"/>
      <c r="K10" s="129"/>
      <c r="L10" s="130"/>
      <c r="M10" s="131"/>
      <c r="N10" s="131"/>
      <c r="O10" s="131"/>
      <c r="P10" s="131"/>
      <c r="Q10" s="118"/>
      <c r="R10" s="128">
        <v>4</v>
      </c>
      <c r="S10" s="119">
        <v>4</v>
      </c>
      <c r="T10" s="137"/>
      <c r="U10" s="137"/>
      <c r="V10" s="137"/>
      <c r="W10" s="137"/>
      <c r="X10" s="137"/>
      <c r="Y10" s="137"/>
      <c r="Z10" s="137"/>
    </row>
    <row r="11" spans="1:26" ht="30" customHeight="1" x14ac:dyDescent="0.15">
      <c r="A11" s="121"/>
      <c r="B11" s="122"/>
      <c r="C11" s="123"/>
      <c r="D11" s="123"/>
      <c r="E11" s="123"/>
      <c r="F11" s="123"/>
      <c r="G11" s="118"/>
      <c r="H11" s="118"/>
      <c r="I11" s="118"/>
      <c r="J11" s="118"/>
      <c r="K11" s="121"/>
      <c r="L11" s="122"/>
      <c r="M11" s="123"/>
      <c r="N11" s="123"/>
      <c r="O11" s="123"/>
      <c r="P11" s="123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30" customHeight="1" thickBot="1" x14ac:dyDescent="0.2">
      <c r="A12" s="121"/>
      <c r="B12" s="122"/>
      <c r="C12" s="123"/>
      <c r="D12" s="123"/>
      <c r="E12" s="123"/>
      <c r="F12" s="123"/>
      <c r="G12" s="118"/>
      <c r="H12" s="124" t="s">
        <v>97</v>
      </c>
      <c r="I12" s="125" t="s">
        <v>98</v>
      </c>
      <c r="J12" s="118"/>
      <c r="K12" s="121"/>
      <c r="L12" s="122"/>
      <c r="M12" s="123"/>
      <c r="N12" s="123"/>
      <c r="O12" s="123"/>
      <c r="P12" s="123"/>
      <c r="Q12" s="118"/>
      <c r="R12" s="124" t="s">
        <v>99</v>
      </c>
      <c r="S12" s="125" t="s">
        <v>2</v>
      </c>
      <c r="T12" s="136"/>
      <c r="U12" s="136"/>
      <c r="V12" s="136"/>
      <c r="W12" s="136"/>
      <c r="X12" s="136"/>
      <c r="Y12" s="136"/>
      <c r="Z12" s="136"/>
    </row>
    <row r="13" spans="1:26" ht="30" customHeight="1" x14ac:dyDescent="0.15">
      <c r="A13" s="121"/>
      <c r="B13" s="122"/>
      <c r="C13" s="123"/>
      <c r="D13" s="123"/>
      <c r="E13" s="123"/>
      <c r="F13" s="123"/>
      <c r="G13" s="118"/>
      <c r="H13" s="126">
        <v>1</v>
      </c>
      <c r="I13" s="127">
        <v>1</v>
      </c>
      <c r="J13" s="118"/>
      <c r="K13" s="121"/>
      <c r="L13" s="122"/>
      <c r="M13" s="123"/>
      <c r="N13" s="123"/>
      <c r="O13" s="123"/>
      <c r="P13" s="123"/>
      <c r="Q13" s="118"/>
      <c r="R13" s="126">
        <v>1</v>
      </c>
      <c r="S13" s="127">
        <v>1</v>
      </c>
      <c r="T13" s="137"/>
      <c r="U13" s="137"/>
      <c r="V13" s="137"/>
      <c r="W13" s="137"/>
      <c r="X13" s="137"/>
      <c r="Y13" s="137"/>
      <c r="Z13" s="137"/>
    </row>
    <row r="14" spans="1:26" ht="30" customHeight="1" x14ac:dyDescent="0.15">
      <c r="A14" s="121"/>
      <c r="B14" s="122"/>
      <c r="C14" s="123"/>
      <c r="D14" s="123"/>
      <c r="E14" s="123"/>
      <c r="F14" s="123"/>
      <c r="G14" s="118"/>
      <c r="H14" s="128">
        <v>2</v>
      </c>
      <c r="I14" s="119">
        <v>2</v>
      </c>
      <c r="J14" s="118"/>
      <c r="K14" s="121"/>
      <c r="L14" s="122"/>
      <c r="M14" s="123"/>
      <c r="N14" s="123"/>
      <c r="O14" s="123"/>
      <c r="P14" s="123"/>
      <c r="Q14" s="118"/>
      <c r="R14" s="128">
        <v>2</v>
      </c>
      <c r="S14" s="119">
        <v>2</v>
      </c>
      <c r="T14" s="137"/>
      <c r="U14" s="137"/>
      <c r="V14" s="137"/>
      <c r="W14" s="137"/>
      <c r="X14" s="137"/>
      <c r="Y14" s="137"/>
      <c r="Z14" s="137"/>
    </row>
    <row r="15" spans="1:26" ht="30" customHeight="1" thickBot="1" x14ac:dyDescent="0.2">
      <c r="A15" s="129"/>
      <c r="B15" s="130"/>
      <c r="C15" s="131"/>
      <c r="D15" s="131"/>
      <c r="E15" s="131"/>
      <c r="F15" s="131"/>
      <c r="G15" s="118"/>
      <c r="H15" s="128">
        <v>3</v>
      </c>
      <c r="I15" s="119">
        <v>3</v>
      </c>
      <c r="J15" s="118"/>
      <c r="K15" s="129"/>
      <c r="L15" s="130"/>
      <c r="M15" s="131"/>
      <c r="N15" s="131"/>
      <c r="O15" s="131"/>
      <c r="P15" s="131"/>
      <c r="Q15" s="118"/>
      <c r="R15" s="128">
        <v>3</v>
      </c>
      <c r="S15" s="119">
        <v>3</v>
      </c>
      <c r="T15" s="137"/>
      <c r="U15" s="137"/>
      <c r="V15" s="137"/>
      <c r="W15" s="137"/>
      <c r="X15" s="137"/>
      <c r="Y15" s="137"/>
      <c r="Z15" s="137"/>
    </row>
    <row r="16" spans="1:26" ht="30" customHeight="1" x14ac:dyDescent="0.15">
      <c r="A16" s="121"/>
      <c r="B16" s="122"/>
      <c r="C16" s="123"/>
      <c r="D16" s="123"/>
      <c r="E16" s="123"/>
      <c r="F16" s="123"/>
      <c r="G16" s="118"/>
      <c r="H16" s="128">
        <v>4</v>
      </c>
      <c r="I16" s="119">
        <v>4</v>
      </c>
      <c r="J16" s="118"/>
      <c r="K16" s="121"/>
      <c r="L16" s="122"/>
      <c r="M16" s="123"/>
      <c r="N16" s="123"/>
      <c r="O16" s="123"/>
      <c r="P16" s="123"/>
      <c r="Q16" s="118"/>
      <c r="R16" s="128">
        <v>4</v>
      </c>
      <c r="S16" s="119">
        <v>4</v>
      </c>
      <c r="T16" s="137"/>
      <c r="U16" s="137"/>
      <c r="V16" s="137"/>
      <c r="W16" s="137"/>
      <c r="X16" s="137"/>
      <c r="Y16" s="137"/>
      <c r="Z16" s="137"/>
    </row>
    <row r="17" spans="1:26" ht="30" customHeight="1" x14ac:dyDescent="0.15">
      <c r="A17" s="121"/>
      <c r="B17" s="122"/>
      <c r="C17" s="123"/>
      <c r="D17" s="123"/>
      <c r="E17" s="123"/>
      <c r="F17" s="123"/>
      <c r="G17" s="118"/>
      <c r="H17" s="118"/>
      <c r="I17" s="118"/>
      <c r="J17" s="118"/>
      <c r="K17" s="121"/>
      <c r="L17" s="122"/>
      <c r="M17" s="123"/>
      <c r="N17" s="123"/>
      <c r="O17" s="123"/>
      <c r="P17" s="123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30" customHeight="1" x14ac:dyDescent="0.15">
      <c r="A18" s="121"/>
      <c r="B18" s="122"/>
      <c r="C18" s="123"/>
      <c r="D18" s="123"/>
      <c r="E18" s="123"/>
      <c r="F18" s="123"/>
      <c r="G18" s="118"/>
      <c r="H18" s="118"/>
      <c r="I18" s="118"/>
      <c r="J18" s="118"/>
      <c r="K18" s="121"/>
      <c r="L18" s="122"/>
      <c r="M18" s="123"/>
      <c r="N18" s="123"/>
      <c r="O18" s="123"/>
      <c r="P18" s="123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30" customHeight="1" x14ac:dyDescent="0.15">
      <c r="A19" s="121"/>
      <c r="B19" s="122"/>
      <c r="C19" s="123"/>
      <c r="D19" s="123"/>
      <c r="E19" s="123"/>
      <c r="F19" s="123"/>
      <c r="G19" s="118"/>
      <c r="H19" s="118"/>
      <c r="I19" s="118"/>
      <c r="J19" s="118"/>
      <c r="K19" s="121"/>
      <c r="L19" s="122"/>
      <c r="M19" s="123"/>
      <c r="N19" s="123"/>
      <c r="O19" s="123"/>
      <c r="P19" s="123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30" customHeight="1" thickBot="1" x14ac:dyDescent="0.2">
      <c r="A20" s="129"/>
      <c r="B20" s="130"/>
      <c r="C20" s="131"/>
      <c r="D20" s="131"/>
      <c r="E20" s="131"/>
      <c r="F20" s="131"/>
      <c r="G20" s="118"/>
      <c r="H20" s="118"/>
      <c r="I20" s="118"/>
      <c r="J20" s="118"/>
      <c r="K20" s="129"/>
      <c r="L20" s="130"/>
      <c r="M20" s="131"/>
      <c r="N20" s="131"/>
      <c r="O20" s="131"/>
      <c r="P20" s="131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30" customHeight="1" x14ac:dyDescent="0.15">
      <c r="A21" s="121"/>
      <c r="B21" s="122"/>
      <c r="C21" s="123"/>
      <c r="D21" s="123"/>
      <c r="E21" s="123"/>
      <c r="F21" s="123"/>
      <c r="G21" s="118"/>
      <c r="H21" s="118"/>
      <c r="I21" s="118"/>
      <c r="J21" s="118"/>
      <c r="K21" s="121"/>
      <c r="L21" s="122"/>
      <c r="M21" s="123"/>
      <c r="N21" s="123"/>
      <c r="O21" s="123"/>
      <c r="P21" s="123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30" customHeight="1" x14ac:dyDescent="0.15">
      <c r="A22" s="121"/>
      <c r="B22" s="122"/>
      <c r="C22" s="123"/>
      <c r="D22" s="123"/>
      <c r="E22" s="123"/>
      <c r="F22" s="123"/>
      <c r="G22" s="118"/>
      <c r="H22" s="118"/>
      <c r="I22" s="118"/>
      <c r="J22" s="118"/>
      <c r="K22" s="121"/>
      <c r="L22" s="122"/>
      <c r="M22" s="123"/>
      <c r="N22" s="123"/>
      <c r="O22" s="123"/>
      <c r="P22" s="123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30" customHeight="1" x14ac:dyDescent="0.15">
      <c r="A23" s="121"/>
      <c r="B23" s="122"/>
      <c r="C23" s="123"/>
      <c r="D23" s="123"/>
      <c r="E23" s="123"/>
      <c r="F23" s="123"/>
      <c r="G23" s="118"/>
      <c r="H23" s="118"/>
      <c r="I23" s="118"/>
      <c r="J23" s="118"/>
      <c r="K23" s="121"/>
      <c r="L23" s="122"/>
      <c r="M23" s="123"/>
      <c r="N23" s="123"/>
      <c r="O23" s="123"/>
      <c r="P23" s="123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30" customHeight="1" x14ac:dyDescent="0.15">
      <c r="A24" s="132" t="s">
        <v>100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30" customHeight="1" x14ac:dyDescent="0.15">
      <c r="A25" s="133" t="s">
        <v>101</v>
      </c>
      <c r="S25" s="134"/>
      <c r="T25" s="134"/>
      <c r="U25" s="134"/>
      <c r="V25" s="134"/>
      <c r="W25" s="134"/>
      <c r="X25" s="134"/>
      <c r="Y25" s="134"/>
      <c r="Z25" s="134"/>
    </row>
  </sheetData>
  <mergeCells count="8">
    <mergeCell ref="C2:I2"/>
    <mergeCell ref="M2:S2"/>
    <mergeCell ref="A4:A5"/>
    <mergeCell ref="B4:F4"/>
    <mergeCell ref="H4:I5"/>
    <mergeCell ref="K4:K5"/>
    <mergeCell ref="L4:P4"/>
    <mergeCell ref="R4:S5"/>
  </mergeCells>
  <phoneticPr fontId="1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headerFooter>
    <oddFooter>&amp;R&amp;"Meiryo UI,標準"&amp;9千葉県社会人バスケットボール連盟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>
      <selection activeCell="N19" sqref="N19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MEMBER</vt:lpstr>
      <vt:lpstr>SCORE SHEET</vt:lpstr>
      <vt:lpstr>Foul Sheet</vt:lpstr>
      <vt:lpstr>スコアシート記入例</vt:lpstr>
      <vt:lpstr>'Foul Sheet'!Print_Area</vt:lpstr>
      <vt:lpstr>'SCORE SHEET'!Print_Area</vt:lpstr>
      <vt:lpstr>全メンバー票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四本事務所</dc:creator>
  <cp:lastModifiedBy>四本弥恵</cp:lastModifiedBy>
  <cp:lastPrinted>2019-03-29T06:51:26Z</cp:lastPrinted>
  <dcterms:created xsi:type="dcterms:W3CDTF">2011-06-10T07:34:24Z</dcterms:created>
  <dcterms:modified xsi:type="dcterms:W3CDTF">2020-12-05T11:58:18Z</dcterms:modified>
</cp:coreProperties>
</file>